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perkinswillinc.sharepoint.com/sites/922084.001CALTRANSATPEvalandRegionalTAProgram/Shared Documents/General/00 Shared with Caltrans/T3 Regional TA/CountsPLUS Instructions and Tools/04_Speeds/"/>
    </mc:Choice>
  </mc:AlternateContent>
  <xr:revisionPtr revIDLastSave="103" documentId="8_{2DCF3A68-527C-45D6-B58F-95DF67E09BB8}" xr6:coauthVersionLast="47" xr6:coauthVersionMax="47" xr10:uidLastSave="{8466D996-B776-471C-8138-6D09713778DA}"/>
  <bookViews>
    <workbookView xWindow="-120" yWindow="-120" windowWidth="29040" windowHeight="17520" activeTab="2" xr2:uid="{9726D41B-F1C4-4768-B4AB-CE634D604DEF}"/>
  </bookViews>
  <sheets>
    <sheet name="Cover Sheet" sheetId="1" r:id="rId1"/>
    <sheet name="Abb. Staged Crossing Form" sheetId="2" state="hidden" r:id="rId2"/>
    <sheet name="Overview" sheetId="18" r:id="rId3"/>
    <sheet name="Data Collection (Stopwatch)" sheetId="16" r:id="rId4"/>
    <sheet name="Data Collection (Radar)" sheetId="19" r:id="rId5"/>
  </sheets>
  <definedNames>
    <definedName name="_xlnm.Print_Area" localSheetId="1">'Abb. Staged Crossing Form'!$A$1:$H$24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6" l="1"/>
  <c r="G5" i="19"/>
  <c r="C5" i="19"/>
  <c r="H5" i="16"/>
  <c r="C5" i="16"/>
  <c r="C23" i="16"/>
  <c r="G14" i="16" l="1"/>
  <c r="H13" i="18"/>
  <c r="H37" i="18" l="1"/>
  <c r="H31" i="18"/>
  <c r="H33" i="18"/>
  <c r="C22" i="16"/>
  <c r="H35" i="18"/>
  <c r="H29" i="18"/>
  <c r="H41" i="18" s="1"/>
  <c r="H39" i="18" l="1"/>
  <c r="K30" i="16"/>
  <c r="K31" i="16"/>
  <c r="K32" i="16"/>
  <c r="K33" i="16"/>
  <c r="K34" i="16"/>
  <c r="K35" i="16"/>
  <c r="K36" i="16"/>
  <c r="K37" i="16"/>
  <c r="K38" i="16"/>
  <c r="K39" i="16"/>
  <c r="K40" i="16"/>
  <c r="K41" i="16"/>
  <c r="K42" i="16"/>
  <c r="K43" i="16"/>
  <c r="K44" i="16"/>
  <c r="K45" i="16"/>
  <c r="K46" i="16"/>
  <c r="K13" i="16"/>
  <c r="K14" i="16"/>
  <c r="K15" i="16"/>
  <c r="K16" i="16"/>
  <c r="K17" i="16"/>
  <c r="K18" i="16"/>
  <c r="K19" i="16"/>
  <c r="K20" i="16"/>
  <c r="K21" i="16"/>
  <c r="K22" i="16"/>
  <c r="K23" i="16"/>
  <c r="K24" i="16"/>
  <c r="K25" i="16"/>
  <c r="K26" i="16"/>
  <c r="K27" i="16"/>
  <c r="K28" i="16"/>
  <c r="K29" i="16"/>
  <c r="K12" i="16"/>
  <c r="G12" i="16"/>
  <c r="G34" i="16"/>
  <c r="G35" i="16"/>
  <c r="G36" i="16"/>
  <c r="G37" i="16"/>
  <c r="G38" i="16"/>
  <c r="G39" i="16"/>
  <c r="G40" i="16"/>
  <c r="G41" i="16"/>
  <c r="G42" i="16"/>
  <c r="G43" i="16"/>
  <c r="G44" i="16"/>
  <c r="G45" i="16"/>
  <c r="G46" i="16"/>
  <c r="G13" i="16"/>
  <c r="G15" i="16"/>
  <c r="G16" i="16"/>
  <c r="G17" i="16"/>
  <c r="G18" i="16"/>
  <c r="G19" i="16"/>
  <c r="G20" i="16"/>
  <c r="G21" i="16"/>
  <c r="G22" i="16"/>
  <c r="G23" i="16"/>
  <c r="G24" i="16"/>
  <c r="G25" i="16"/>
  <c r="G26" i="16"/>
  <c r="G27" i="16"/>
  <c r="G28" i="16"/>
  <c r="G29" i="16"/>
  <c r="G30" i="16"/>
  <c r="G31" i="16"/>
  <c r="G32" i="16"/>
  <c r="G33" i="16"/>
  <c r="C21" i="16"/>
  <c r="C33" i="16" l="1"/>
  <c r="C34" i="16"/>
  <c r="C35" i="16"/>
  <c r="C36" i="16"/>
  <c r="C37" i="16"/>
  <c r="C38" i="16"/>
  <c r="C39" i="16"/>
  <c r="C40" i="16"/>
  <c r="C41" i="16"/>
  <c r="C42" i="16"/>
  <c r="C43" i="16"/>
  <c r="C44" i="16"/>
  <c r="C45" i="16"/>
  <c r="C46" i="16"/>
  <c r="C18" i="16"/>
  <c r="C19" i="16"/>
  <c r="C20" i="16"/>
  <c r="C24" i="16"/>
  <c r="C25" i="16"/>
  <c r="C26" i="16"/>
  <c r="C27" i="16"/>
  <c r="C28" i="16"/>
  <c r="C29" i="16"/>
  <c r="C30" i="16"/>
  <c r="C31" i="16"/>
  <c r="C32" i="16"/>
  <c r="C15" i="16"/>
  <c r="C16" i="16"/>
  <c r="C17" i="16"/>
  <c r="C13" i="16"/>
  <c r="C14" i="16"/>
  <c r="I6" i="2"/>
  <c r="I7" i="2" s="1"/>
  <c r="I8" i="2" s="1"/>
  <c r="I9" i="2" s="1"/>
  <c r="I10" i="2" s="1"/>
  <c r="I11" i="2" s="1"/>
  <c r="I12" i="2" s="1"/>
  <c r="I13" i="2" s="1"/>
  <c r="I14" i="2" s="1"/>
  <c r="I15" i="2" s="1"/>
  <c r="I16" i="2" s="1"/>
  <c r="I17" i="2" s="1"/>
  <c r="I18" i="2" s="1"/>
  <c r="I19" i="2" s="1"/>
  <c r="I20" i="2" s="1"/>
  <c r="I21" i="2" s="1"/>
  <c r="I22" i="2" s="1"/>
  <c r="I23" i="2" s="1"/>
  <c r="I24" i="2" s="1"/>
  <c r="H21" i="18" l="1"/>
  <c r="H19" i="18"/>
  <c r="H17" i="18"/>
  <c r="H15" i="18"/>
  <c r="H23" i="18"/>
  <c r="H25" i="18"/>
</calcChain>
</file>

<file path=xl/sharedStrings.xml><?xml version="1.0" encoding="utf-8"?>
<sst xmlns="http://schemas.openxmlformats.org/spreadsheetml/2006/main" count="81" uniqueCount="43">
  <si>
    <t>Location:</t>
  </si>
  <si>
    <t xml:space="preserve">Coder #1: </t>
  </si>
  <si>
    <t xml:space="preserve">Coder #2: </t>
  </si>
  <si>
    <t>Sketch of Crossing Configuration</t>
  </si>
  <si>
    <t>Sketch the geometric layout and note any obstructions or anything that may interfere with data collection. Note cardinal directions or direction of traffi and lane numbers for both sides of the streets.</t>
  </si>
  <si>
    <t>Location: ____________________________________________ Date: _______________  Page ___ of ____</t>
  </si>
  <si>
    <t>Crossing</t>
  </si>
  <si>
    <t>Car Travel Direction</t>
  </si>
  <si>
    <t>Start of Crossing</t>
  </si>
  <si>
    <t># of Cars Not Yielding by Lane</t>
  </si>
  <si>
    <t>Cars Yielded from Crosswalk by Lane</t>
  </si>
  <si>
    <t xml:space="preserve">Pedestrian Name:                                        Coder Name: </t>
  </si>
  <si>
    <t>Project Name:</t>
  </si>
  <si>
    <t>Agency Name:</t>
  </si>
  <si>
    <t>ATP Cycle No:</t>
  </si>
  <si>
    <t xml:space="preserve">PPNO/Federal ID: </t>
  </si>
  <si>
    <t>Reduced Speeds Tool</t>
  </si>
  <si>
    <t>Stopwatch Method</t>
  </si>
  <si>
    <t>Number of Data Points</t>
  </si>
  <si>
    <t>Median Speed</t>
  </si>
  <si>
    <t>85th Percentile Speed (mph)</t>
  </si>
  <si>
    <t>95th Percentile Speed (mph)</t>
  </si>
  <si>
    <t>Top Speed (mph)</t>
  </si>
  <si>
    <t>Percent Exceeding the Speed Limit</t>
  </si>
  <si>
    <t>Percent Excessive Speed (More than 10 miles per hour over)</t>
  </si>
  <si>
    <t>Radar Method</t>
  </si>
  <si>
    <t>Date:</t>
  </si>
  <si>
    <t>Start and End Time:</t>
  </si>
  <si>
    <t>Coder Name:</t>
  </si>
  <si>
    <t>Weather:</t>
  </si>
  <si>
    <t>Direction of Traffic:</t>
  </si>
  <si>
    <t>Posted Speed Limit:</t>
  </si>
  <si>
    <t>Study Length (ft):</t>
  </si>
  <si>
    <t>Notes (optional):</t>
  </si>
  <si>
    <t>Note to coder: Record tenths of a second (e.g., 3.2 seconds)</t>
  </si>
  <si>
    <t>No.</t>
  </si>
  <si>
    <t>Seconds</t>
  </si>
  <si>
    <t>Speed</t>
  </si>
  <si>
    <t>East</t>
  </si>
  <si>
    <t>Sunny</t>
  </si>
  <si>
    <t>10am-2pm</t>
  </si>
  <si>
    <t>Elm St</t>
  </si>
  <si>
    <t>Carolyn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</si>
</sst>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4"/>
      <color theme="1"/>
      <name val="Calibri"/>
      <family val="2"/>
      <scheme val="minor"/>
    </font>
    <font>
      <b/>
      <sz val="14"/>
      <color theme="1"/>
      <name val="Calibri"/>
      <family val="2"/>
      <scheme val="minor"/>
    </font>
    <font>
      <i/>
      <sz val="14"/>
      <color theme="1"/>
      <name val="Calibri"/>
      <family val="2"/>
      <scheme val="minor"/>
    </font>
    <font>
      <sz val="12"/>
      <color theme="1"/>
      <name val="Calibri"/>
      <family val="2"/>
      <scheme val="minor"/>
    </font>
    <font>
      <b/>
      <sz val="11"/>
      <color theme="1"/>
      <name val="Calibri"/>
      <family val="2"/>
      <scheme val="minor"/>
    </font>
    <font>
      <sz val="14"/>
      <color rgb="FF000000"/>
      <name val="Calibri"/>
      <family val="2"/>
      <scheme val="minor"/>
    </font>
    <font>
      <b/>
      <sz val="12"/>
      <color theme="1"/>
      <name val="Calibri"/>
      <family val="2"/>
      <scheme val="minor"/>
    </font>
    <font>
      <sz val="11"/>
      <color rgb="FF000000"/>
      <name val="Calibri"/>
      <family val="2"/>
      <scheme val="minor"/>
    </font>
    <font>
      <i/>
      <sz val="11"/>
      <color theme="1"/>
      <name val="Calibri"/>
      <family val="2"/>
      <scheme val="minor"/>
    </font>
    <font>
      <sz val="11"/>
      <color theme="1"/>
      <name val="Calibri"/>
      <family val="2"/>
      <scheme val="minor"/>
    </font>
    <font>
      <sz val="18"/>
      <color theme="1"/>
      <name val="Calibri"/>
      <family val="2"/>
      <scheme val="minor"/>
    </font>
    <font>
      <b/>
      <sz val="18"/>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gray0625"/>
    </fill>
    <fill>
      <patternFill patternType="gray0625">
        <bgColor theme="0" tint="-0.14999847407452621"/>
      </patternFill>
    </fill>
    <fill>
      <patternFill patternType="solid">
        <fgColor theme="1"/>
        <bgColor indexed="64"/>
      </patternFill>
    </fill>
    <fill>
      <patternFill patternType="solid">
        <fgColor rgb="FFFFFFCC"/>
        <bgColor indexed="64"/>
      </patternFill>
    </fill>
  </fills>
  <borders count="44">
    <border>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0" fillId="0" borderId="0" applyFont="0" applyFill="0" applyBorder="0" applyAlignment="0" applyProtection="0"/>
  </cellStyleXfs>
  <cellXfs count="134">
    <xf numFmtId="0" fontId="0" fillId="0" borderId="0" xfId="0"/>
    <xf numFmtId="0" fontId="0" fillId="0" borderId="0" xfId="0" applyAlignment="1">
      <alignment horizontal="center"/>
    </xf>
    <xf numFmtId="0" fontId="0" fillId="0" borderId="1" xfId="0" applyBorder="1"/>
    <xf numFmtId="0" fontId="0" fillId="0" borderId="13" xfId="0" applyBorder="1"/>
    <xf numFmtId="0" fontId="0" fillId="0" borderId="12" xfId="0" applyBorder="1"/>
    <xf numFmtId="0" fontId="0" fillId="0" borderId="16" xfId="0" applyBorder="1"/>
    <xf numFmtId="0" fontId="0" fillId="0" borderId="17" xfId="0" applyBorder="1"/>
    <xf numFmtId="0" fontId="0" fillId="0" borderId="18" xfId="0" applyBorder="1"/>
    <xf numFmtId="0" fontId="1" fillId="0" borderId="0" xfId="0" applyFont="1"/>
    <xf numFmtId="0" fontId="1" fillId="0" borderId="19" xfId="0" applyFont="1" applyBorder="1"/>
    <xf numFmtId="0" fontId="1" fillId="0" borderId="20" xfId="0" applyFont="1" applyBorder="1"/>
    <xf numFmtId="0" fontId="1" fillId="0" borderId="21" xfId="0" applyFont="1" applyBorder="1"/>
    <xf numFmtId="0" fontId="1" fillId="0" borderId="22" xfId="0" applyFont="1" applyBorder="1"/>
    <xf numFmtId="0" fontId="1" fillId="0" borderId="14" xfId="0" applyFont="1" applyBorder="1"/>
    <xf numFmtId="0" fontId="1" fillId="0" borderId="2" xfId="0" applyFont="1" applyBorder="1"/>
    <xf numFmtId="0" fontId="1" fillId="0" borderId="15" xfId="0" applyFont="1" applyBorder="1"/>
    <xf numFmtId="0" fontId="2" fillId="0" borderId="12" xfId="0" applyFont="1" applyBorder="1"/>
    <xf numFmtId="0" fontId="1" fillId="0" borderId="13" xfId="0" applyFont="1" applyBorder="1"/>
    <xf numFmtId="0" fontId="1" fillId="0" borderId="12" xfId="0" applyFont="1" applyBorder="1"/>
    <xf numFmtId="0" fontId="1" fillId="2" borderId="23" xfId="0" applyFont="1" applyFill="1" applyBorder="1"/>
    <xf numFmtId="0" fontId="1" fillId="2" borderId="24" xfId="0" applyFont="1" applyFill="1" applyBorder="1"/>
    <xf numFmtId="0" fontId="1" fillId="0" borderId="19" xfId="0" applyFont="1" applyBorder="1" applyAlignment="1">
      <alignment horizontal="center"/>
    </xf>
    <xf numFmtId="0" fontId="1" fillId="0" borderId="21" xfId="0" applyFont="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0" fontId="4" fillId="0" borderId="0" xfId="0" applyFont="1" applyAlignment="1">
      <alignment horizontal="center"/>
    </xf>
    <xf numFmtId="0" fontId="4" fillId="0" borderId="0" xfId="0" applyFont="1"/>
    <xf numFmtId="0" fontId="4" fillId="0" borderId="34" xfId="0" applyFont="1" applyBorder="1" applyAlignment="1">
      <alignment horizontal="center"/>
    </xf>
    <xf numFmtId="0" fontId="1" fillId="0" borderId="40" xfId="0" applyFont="1" applyBorder="1" applyAlignment="1">
      <alignment horizontal="center"/>
    </xf>
    <xf numFmtId="0" fontId="1" fillId="0" borderId="40" xfId="0" applyFont="1" applyBorder="1"/>
    <xf numFmtId="0" fontId="1" fillId="2" borderId="41" xfId="0" applyFont="1" applyFill="1" applyBorder="1"/>
    <xf numFmtId="0" fontId="1" fillId="0" borderId="42" xfId="0" applyFont="1" applyBorder="1"/>
    <xf numFmtId="0" fontId="1" fillId="3" borderId="33" xfId="0" applyFont="1" applyFill="1" applyBorder="1" applyAlignment="1">
      <alignment horizontal="center"/>
    </xf>
    <xf numFmtId="0" fontId="1" fillId="3" borderId="20" xfId="0" applyFont="1" applyFill="1" applyBorder="1" applyAlignment="1">
      <alignment horizontal="center"/>
    </xf>
    <xf numFmtId="0" fontId="1" fillId="4" borderId="8"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37" xfId="0" applyFont="1" applyFill="1" applyBorder="1" applyAlignment="1">
      <alignment horizontal="center"/>
    </xf>
    <xf numFmtId="0" fontId="5" fillId="0" borderId="0" xfId="0" applyFont="1"/>
    <xf numFmtId="0" fontId="11" fillId="0" borderId="3" xfId="0" applyFont="1" applyBorder="1" applyAlignment="1">
      <alignment horizontal="center"/>
    </xf>
    <xf numFmtId="0" fontId="7" fillId="0" borderId="0" xfId="0" applyFont="1"/>
    <xf numFmtId="9" fontId="0" fillId="0" borderId="0" xfId="1" applyFont="1"/>
    <xf numFmtId="9" fontId="0" fillId="0" borderId="4" xfId="1" applyFont="1" applyBorder="1" applyAlignment="1">
      <alignment horizontal="center"/>
    </xf>
    <xf numFmtId="1" fontId="0" fillId="0" borderId="4" xfId="0" applyNumberFormat="1" applyBorder="1" applyAlignment="1">
      <alignment horizontal="center"/>
    </xf>
    <xf numFmtId="9" fontId="0" fillId="0" borderId="4" xfId="0" applyNumberFormat="1" applyBorder="1" applyAlignment="1">
      <alignment horizontal="center"/>
    </xf>
    <xf numFmtId="0" fontId="1" fillId="0" borderId="9" xfId="0" applyFont="1" applyBorder="1"/>
    <xf numFmtId="0" fontId="1" fillId="0" borderId="10" xfId="0" applyFont="1" applyBorder="1"/>
    <xf numFmtId="0" fontId="1" fillId="0" borderId="11" xfId="0" applyFont="1" applyBorder="1"/>
    <xf numFmtId="0" fontId="1" fillId="0" borderId="10" xfId="0" applyFont="1" applyBorder="1" applyAlignment="1">
      <alignment horizontal="right"/>
    </xf>
    <xf numFmtId="0" fontId="1" fillId="0" borderId="0" xfId="0" applyFont="1" applyAlignment="1">
      <alignment horizontal="right"/>
    </xf>
    <xf numFmtId="0" fontId="1" fillId="0" borderId="13" xfId="0" applyFont="1" applyBorder="1" applyAlignment="1">
      <alignment horizontal="right"/>
    </xf>
    <xf numFmtId="0" fontId="11" fillId="0" borderId="0" xfId="0" applyFont="1" applyAlignment="1">
      <alignment horizontal="center"/>
    </xf>
    <xf numFmtId="1" fontId="0" fillId="0" borderId="0" xfId="0" applyNumberFormat="1" applyAlignment="1">
      <alignment horizontal="center"/>
    </xf>
    <xf numFmtId="0" fontId="0" fillId="0" borderId="0" xfId="0" applyAlignment="1" applyProtection="1">
      <alignment horizontal="left"/>
      <protection locked="0"/>
    </xf>
    <xf numFmtId="0" fontId="12" fillId="0" borderId="0" xfId="0" applyFont="1"/>
    <xf numFmtId="0" fontId="7" fillId="0" borderId="0" xfId="0" applyFont="1" applyAlignment="1" applyProtection="1">
      <alignment horizontal="center"/>
      <protection locked="0"/>
    </xf>
    <xf numFmtId="0" fontId="0" fillId="0" borderId="0" xfId="0" applyProtection="1">
      <protection locked="0"/>
    </xf>
    <xf numFmtId="0" fontId="0" fillId="0" borderId="5" xfId="0" applyBorder="1" applyProtection="1">
      <protection locked="0"/>
    </xf>
    <xf numFmtId="0" fontId="0" fillId="0" borderId="2" xfId="0" applyBorder="1" applyAlignment="1" applyProtection="1">
      <alignment horizontal="right"/>
      <protection locked="0"/>
    </xf>
    <xf numFmtId="0" fontId="0" fillId="0" borderId="2" xfId="0" applyBorder="1" applyAlignment="1" applyProtection="1">
      <alignment horizontal="center"/>
      <protection locked="0"/>
    </xf>
    <xf numFmtId="0" fontId="0" fillId="0" borderId="2" xfId="0" applyBorder="1" applyProtection="1">
      <protection locked="0"/>
    </xf>
    <xf numFmtId="0" fontId="0" fillId="0" borderId="6" xfId="0" applyBorder="1" applyProtection="1">
      <protection locked="0"/>
    </xf>
    <xf numFmtId="0" fontId="0" fillId="0" borderId="39" xfId="0" applyBorder="1" applyProtection="1">
      <protection locked="0"/>
    </xf>
    <xf numFmtId="0" fontId="0" fillId="0" borderId="0" xfId="0" applyAlignment="1" applyProtection="1">
      <alignment horizontal="right"/>
      <protection locked="0"/>
    </xf>
    <xf numFmtId="0" fontId="0" fillId="0" borderId="0" xfId="0" applyAlignment="1" applyProtection="1">
      <alignment horizontal="center"/>
      <protection locked="0"/>
    </xf>
    <xf numFmtId="0" fontId="0" fillId="0" borderId="1" xfId="0" applyBorder="1" applyProtection="1">
      <protection locked="0"/>
    </xf>
    <xf numFmtId="0" fontId="0" fillId="0" borderId="7" xfId="0" applyBorder="1" applyProtection="1">
      <protection locked="0"/>
    </xf>
    <xf numFmtId="0" fontId="0" fillId="0" borderId="3" xfId="0" applyBorder="1" applyAlignment="1" applyProtection="1">
      <alignment horizontal="right"/>
      <protection locked="0"/>
    </xf>
    <xf numFmtId="0" fontId="0" fillId="0" borderId="3" xfId="0" applyBorder="1" applyAlignment="1" applyProtection="1">
      <alignment horizontal="center"/>
      <protection locked="0"/>
    </xf>
    <xf numFmtId="1" fontId="0" fillId="6" borderId="0" xfId="0" applyNumberFormat="1" applyFill="1" applyProtection="1">
      <protection locked="0"/>
    </xf>
    <xf numFmtId="0" fontId="8" fillId="0" borderId="1" xfId="0" applyFont="1" applyBorder="1" applyAlignment="1" applyProtection="1">
      <alignment horizontal="left"/>
      <protection locked="0"/>
    </xf>
    <xf numFmtId="0" fontId="6" fillId="0" borderId="0" xfId="0" applyFont="1" applyAlignment="1" applyProtection="1">
      <alignment horizontal="left"/>
      <protection locked="0"/>
    </xf>
    <xf numFmtId="0" fontId="9" fillId="0" borderId="7" xfId="0" applyFont="1" applyBorder="1" applyProtection="1">
      <protection locked="0"/>
    </xf>
    <xf numFmtId="0" fontId="0" fillId="0" borderId="3" xfId="0" applyBorder="1" applyProtection="1">
      <protection locked="0"/>
    </xf>
    <xf numFmtId="0" fontId="8" fillId="0" borderId="8" xfId="0" applyFont="1" applyBorder="1" applyAlignment="1" applyProtection="1">
      <alignment horizontal="left"/>
      <protection locked="0"/>
    </xf>
    <xf numFmtId="0" fontId="9" fillId="0" borderId="0" xfId="0" applyFont="1" applyProtection="1">
      <protection locked="0"/>
    </xf>
    <xf numFmtId="0" fontId="0" fillId="0" borderId="4" xfId="0" applyBorder="1" applyAlignment="1" applyProtection="1">
      <alignment horizontal="center"/>
      <protection locked="0"/>
    </xf>
    <xf numFmtId="0" fontId="0" fillId="0" borderId="35" xfId="0" applyBorder="1" applyAlignment="1" applyProtection="1">
      <alignment horizontal="center"/>
      <protection locked="0"/>
    </xf>
    <xf numFmtId="0" fontId="0" fillId="0" borderId="38" xfId="0" applyBorder="1" applyAlignment="1" applyProtection="1">
      <alignment horizontal="center"/>
      <protection locked="0"/>
    </xf>
    <xf numFmtId="0" fontId="0" fillId="5" borderId="0" xfId="0" applyFill="1" applyAlignment="1" applyProtection="1">
      <alignment horizontal="center"/>
      <protection locked="0"/>
    </xf>
    <xf numFmtId="0" fontId="0" fillId="0" borderId="43" xfId="0" applyBorder="1" applyAlignment="1" applyProtection="1">
      <alignment horizontal="center"/>
      <protection locked="0"/>
    </xf>
    <xf numFmtId="49" fontId="0" fillId="0" borderId="4" xfId="0" applyNumberFormat="1" applyBorder="1" applyAlignment="1" applyProtection="1">
      <alignment horizontal="center"/>
      <protection locked="0"/>
    </xf>
    <xf numFmtId="164" fontId="0" fillId="6" borderId="35" xfId="0" applyNumberFormat="1" applyFill="1" applyBorder="1" applyAlignment="1" applyProtection="1">
      <alignment horizontal="center"/>
      <protection locked="0"/>
    </xf>
    <xf numFmtId="0" fontId="0" fillId="6" borderId="38" xfId="0" applyFill="1" applyBorder="1" applyAlignment="1" applyProtection="1">
      <alignment horizontal="center"/>
      <protection locked="0"/>
    </xf>
    <xf numFmtId="1" fontId="0" fillId="0" borderId="38" xfId="0" applyNumberFormat="1" applyBorder="1" applyAlignment="1">
      <alignment horizontal="center"/>
    </xf>
    <xf numFmtId="1" fontId="0" fillId="0" borderId="43" xfId="0" applyNumberFormat="1" applyBorder="1" applyAlignment="1">
      <alignment horizontal="center"/>
    </xf>
    <xf numFmtId="0" fontId="0" fillId="0" borderId="3" xfId="0" applyBorder="1" applyAlignment="1">
      <alignment horizontal="left" wrapText="1"/>
    </xf>
    <xf numFmtId="0" fontId="0" fillId="0" borderId="8" xfId="0" applyBorder="1" applyAlignment="1">
      <alignment horizontal="left" wrapText="1"/>
    </xf>
    <xf numFmtId="0" fontId="0" fillId="0" borderId="3" xfId="0" applyBorder="1" applyAlignment="1" applyProtection="1">
      <alignment wrapText="1"/>
      <protection locked="0"/>
    </xf>
    <xf numFmtId="0" fontId="0" fillId="0" borderId="0" xfId="0" applyAlignment="1" applyProtection="1">
      <alignment horizontal="left" wrapText="1"/>
      <protection locked="0"/>
    </xf>
    <xf numFmtId="1" fontId="0" fillId="6" borderId="2" xfId="0" applyNumberFormat="1" applyFill="1" applyBorder="1" applyProtection="1">
      <protection locked="0"/>
    </xf>
    <xf numFmtId="0" fontId="0" fillId="0" borderId="3" xfId="0" applyBorder="1" applyAlignment="1" applyProtection="1">
      <alignment vertical="top" wrapText="1"/>
      <protection locked="0"/>
    </xf>
    <xf numFmtId="0" fontId="8" fillId="0" borderId="0" xfId="0" applyFont="1" applyAlignment="1" applyProtection="1">
      <alignment horizontal="left"/>
      <protection locked="0"/>
    </xf>
    <xf numFmtId="164" fontId="0" fillId="6" borderId="4" xfId="0" applyNumberFormat="1" applyFill="1" applyBorder="1" applyAlignment="1" applyProtection="1">
      <alignment horizontal="center"/>
      <protection locked="0"/>
    </xf>
    <xf numFmtId="0" fontId="0" fillId="0" borderId="3" xfId="0" applyBorder="1" applyAlignment="1">
      <alignment wrapText="1"/>
    </xf>
    <xf numFmtId="0" fontId="1" fillId="6" borderId="3" xfId="0" applyFont="1" applyFill="1" applyBorder="1" applyAlignment="1">
      <alignment horizontal="left"/>
    </xf>
    <xf numFmtId="0" fontId="1" fillId="6" borderId="10" xfId="0" applyFont="1" applyFill="1" applyBorder="1" applyAlignment="1">
      <alignment horizontal="left"/>
    </xf>
    <xf numFmtId="0" fontId="3" fillId="0" borderId="12" xfId="0" applyFont="1" applyBorder="1" applyAlignment="1">
      <alignment horizontal="left" vertical="top" wrapText="1"/>
    </xf>
    <xf numFmtId="0" fontId="3" fillId="0" borderId="0" xfId="0" applyFont="1" applyAlignment="1">
      <alignment horizontal="left" vertical="top" wrapText="1"/>
    </xf>
    <xf numFmtId="0" fontId="3" fillId="0" borderId="13" xfId="0" applyFont="1" applyBorder="1" applyAlignment="1">
      <alignment horizontal="left" vertical="top" wrapText="1"/>
    </xf>
    <xf numFmtId="0" fontId="4" fillId="0" borderId="39" xfId="0" applyFont="1" applyBorder="1" applyAlignment="1">
      <alignment horizontal="left" textRotation="90"/>
    </xf>
    <xf numFmtId="0" fontId="4" fillId="0" borderId="7" xfId="0" applyFont="1" applyBorder="1" applyAlignment="1">
      <alignment horizontal="left" textRotation="90"/>
    </xf>
    <xf numFmtId="0" fontId="1" fillId="3" borderId="36" xfId="0" applyFont="1" applyFill="1" applyBorder="1" applyAlignment="1">
      <alignment horizontal="center"/>
    </xf>
    <xf numFmtId="0" fontId="1" fillId="3" borderId="37" xfId="0" applyFont="1" applyFill="1" applyBorder="1" applyAlignment="1">
      <alignment horizontal="center"/>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5" xfId="0" applyFont="1" applyBorder="1" applyAlignment="1">
      <alignment horizontal="center"/>
    </xf>
    <xf numFmtId="0" fontId="1" fillId="0" borderId="27" xfId="0" applyFont="1" applyBorder="1" applyAlignment="1">
      <alignment horizontal="center"/>
    </xf>
    <xf numFmtId="0" fontId="4" fillId="0" borderId="31" xfId="0" applyFont="1" applyBorder="1" applyAlignment="1">
      <alignment horizontal="center" vertical="center" textRotation="90" wrapText="1"/>
    </xf>
    <xf numFmtId="0" fontId="4" fillId="0" borderId="32" xfId="0" applyFont="1" applyBorder="1" applyAlignment="1">
      <alignment horizontal="center" vertical="center" textRotation="90" wrapText="1"/>
    </xf>
    <xf numFmtId="0" fontId="1" fillId="0" borderId="5"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4" xfId="0" applyFont="1" applyBorder="1" applyAlignment="1">
      <alignment horizontal="center" vertical="center" textRotation="90" wrapText="1"/>
    </xf>
    <xf numFmtId="0" fontId="1" fillId="0" borderId="30" xfId="0" applyFont="1" applyBorder="1" applyAlignment="1">
      <alignment horizontal="center" vertical="center" textRotation="90" wrapText="1"/>
    </xf>
    <xf numFmtId="0" fontId="1" fillId="0" borderId="35" xfId="0" applyFont="1" applyBorder="1" applyAlignment="1">
      <alignment horizontal="left"/>
    </xf>
    <xf numFmtId="0" fontId="1" fillId="0" borderId="38" xfId="0" applyFont="1" applyBorder="1" applyAlignment="1">
      <alignment horizontal="left"/>
    </xf>
    <xf numFmtId="0" fontId="0" fillId="6" borderId="3" xfId="0" applyFill="1" applyBorder="1" applyAlignment="1" applyProtection="1">
      <alignment horizontal="left"/>
      <protection locked="0"/>
    </xf>
    <xf numFmtId="0" fontId="2" fillId="0" borderId="0" xfId="0" applyFont="1" applyAlignment="1">
      <alignment horizontal="left"/>
    </xf>
    <xf numFmtId="0" fontId="2" fillId="0" borderId="3" xfId="0" applyFont="1" applyBorder="1" applyAlignment="1">
      <alignment horizontal="left"/>
    </xf>
    <xf numFmtId="0" fontId="0" fillId="0" borderId="0" xfId="0"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6" borderId="0" xfId="0" applyFill="1" applyAlignment="1" applyProtection="1">
      <alignment horizontal="left"/>
      <protection locked="0"/>
    </xf>
    <xf numFmtId="0" fontId="0" fillId="6" borderId="2" xfId="0" applyFill="1" applyBorder="1" applyAlignment="1" applyProtection="1">
      <alignment horizontal="left"/>
      <protection locked="0"/>
    </xf>
    <xf numFmtId="0" fontId="7" fillId="0" borderId="0" xfId="0" applyFont="1" applyAlignment="1" applyProtection="1">
      <alignment horizontal="center"/>
      <protection locked="0"/>
    </xf>
    <xf numFmtId="0" fontId="7" fillId="0" borderId="3" xfId="0" applyFont="1" applyBorder="1" applyAlignment="1" applyProtection="1">
      <alignment horizontal="center"/>
      <protection locked="0"/>
    </xf>
    <xf numFmtId="1" fontId="0" fillId="6" borderId="0" xfId="0" applyNumberFormat="1" applyFill="1" applyAlignment="1" applyProtection="1">
      <alignment horizontal="center"/>
      <protection locked="0"/>
    </xf>
    <xf numFmtId="0" fontId="0" fillId="0" borderId="3" xfId="0" applyBorder="1" applyAlignment="1">
      <alignment horizontal="left" wrapText="1"/>
    </xf>
    <xf numFmtId="0" fontId="0" fillId="0" borderId="8" xfId="0" applyBorder="1" applyAlignment="1">
      <alignment horizontal="left" wrapText="1"/>
    </xf>
    <xf numFmtId="0" fontId="0" fillId="0" borderId="1"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6" borderId="6" xfId="0" applyFill="1" applyBorder="1" applyAlignment="1" applyProtection="1">
      <alignment horizontal="left"/>
      <protection locked="0"/>
    </xf>
    <xf numFmtId="0" fontId="0" fillId="6" borderId="1" xfId="0" applyFill="1" applyBorder="1" applyAlignment="1" applyProtection="1">
      <alignment horizontal="left"/>
      <protection locked="0"/>
    </xf>
    <xf numFmtId="15" fontId="0" fillId="6" borderId="2" xfId="0" applyNumberFormat="1" applyFill="1" applyBorder="1" applyAlignment="1" applyProtection="1">
      <alignment horizontal="left"/>
      <protection locked="0"/>
    </xf>
  </cellXfs>
  <cellStyles count="2">
    <cellStyle name="Normal" xfId="0" builtinId="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352424</xdr:colOff>
      <xdr:row>5</xdr:row>
      <xdr:rowOff>66675</xdr:rowOff>
    </xdr:from>
    <xdr:to>
      <xdr:col>10</xdr:col>
      <xdr:colOff>601979</xdr:colOff>
      <xdr:row>8</xdr:row>
      <xdr:rowOff>161925</xdr:rowOff>
    </xdr:to>
    <xdr:sp macro="" textlink="">
      <xdr:nvSpPr>
        <xdr:cNvPr id="2" name="TextBox 1">
          <a:extLst>
            <a:ext uri="{FF2B5EF4-FFF2-40B4-BE49-F238E27FC236}">
              <a16:creationId xmlns:a16="http://schemas.microsoft.com/office/drawing/2014/main" id="{94B43E63-0F2E-DE78-F40F-B77E6750E82A}"/>
            </a:ext>
          </a:extLst>
        </xdr:cNvPr>
        <xdr:cNvSpPr txBox="1"/>
      </xdr:nvSpPr>
      <xdr:spPr>
        <a:xfrm>
          <a:off x="4800599" y="1076325"/>
          <a:ext cx="146875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u="sng"/>
            <a:t>Study Length</a:t>
          </a:r>
        </a:p>
        <a:p>
          <a:r>
            <a:rPr lang="en-US" sz="1100" b="1"/>
            <a:t>Below 25 mph:</a:t>
          </a:r>
          <a:r>
            <a:rPr lang="en-US" sz="1100" b="1" baseline="0"/>
            <a:t> </a:t>
          </a:r>
          <a:r>
            <a:rPr lang="en-US" sz="1100"/>
            <a:t>88 ft</a:t>
          </a:r>
        </a:p>
        <a:p>
          <a:r>
            <a:rPr lang="en-US" sz="1100" b="1"/>
            <a:t>25</a:t>
          </a:r>
          <a:r>
            <a:rPr lang="en-US" sz="1100" b="1" baseline="0"/>
            <a:t> - 40 mph: </a:t>
          </a:r>
          <a:r>
            <a:rPr lang="en-US" sz="1100" baseline="0"/>
            <a:t>176 ft</a:t>
          </a:r>
        </a:p>
        <a:p>
          <a:r>
            <a:rPr lang="en-US" sz="1100" b="1" baseline="0"/>
            <a:t>Above 40 mph: </a:t>
          </a:r>
          <a:r>
            <a:rPr lang="en-US" sz="1100" baseline="0"/>
            <a:t>264 ft</a:t>
          </a:r>
          <a:endParaRPr lang="en-US" sz="1100"/>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CD067-9293-4418-846A-F1CB83F49C02}">
  <dimension ref="A1:L42"/>
  <sheetViews>
    <sheetView view="pageLayout" zoomScale="70" zoomScaleNormal="100" zoomScalePageLayoutView="70" workbookViewId="0">
      <selection activeCell="G22" sqref="G22"/>
    </sheetView>
  </sheetViews>
  <sheetFormatPr defaultRowHeight="15" x14ac:dyDescent="0.25"/>
  <cols>
    <col min="9" max="9" width="4.42578125" bestFit="1" customWidth="1"/>
    <col min="10" max="10" width="4.5703125" bestFit="1" customWidth="1"/>
    <col min="11" max="11" width="4.85546875" bestFit="1" customWidth="1"/>
  </cols>
  <sheetData>
    <row r="1" spans="1:12" ht="18.75" x14ac:dyDescent="0.3">
      <c r="A1" s="44"/>
      <c r="B1" s="47" t="s">
        <v>0</v>
      </c>
      <c r="C1" s="95"/>
      <c r="D1" s="95"/>
      <c r="E1" s="45"/>
      <c r="F1" s="45"/>
      <c r="G1" s="45"/>
      <c r="H1" s="45"/>
      <c r="I1" s="45"/>
      <c r="J1" s="45"/>
      <c r="K1" s="45"/>
      <c r="L1" s="46"/>
    </row>
    <row r="2" spans="1:12" ht="18.75" x14ac:dyDescent="0.3">
      <c r="A2" s="18"/>
      <c r="B2" s="48" t="s">
        <v>1</v>
      </c>
      <c r="C2" s="94"/>
      <c r="D2" s="94"/>
      <c r="E2" s="8"/>
      <c r="F2" s="48" t="s">
        <v>2</v>
      </c>
      <c r="G2" s="94"/>
      <c r="H2" s="94"/>
      <c r="I2" s="48"/>
      <c r="J2" s="48"/>
      <c r="K2" s="48"/>
      <c r="L2" s="49"/>
    </row>
    <row r="3" spans="1:12" ht="18.75" x14ac:dyDescent="0.3">
      <c r="A3" s="13"/>
      <c r="B3" s="14"/>
      <c r="C3" s="14"/>
      <c r="D3" s="14"/>
      <c r="E3" s="14"/>
      <c r="F3" s="14"/>
      <c r="G3" s="14"/>
      <c r="H3" s="14"/>
      <c r="I3" s="14"/>
      <c r="J3" s="14"/>
      <c r="K3" s="14"/>
      <c r="L3" s="15"/>
    </row>
    <row r="4" spans="1:12" ht="18.75" x14ac:dyDescent="0.3">
      <c r="A4" s="16" t="s">
        <v>3</v>
      </c>
      <c r="B4" s="8"/>
      <c r="C4" s="8"/>
      <c r="D4" s="8"/>
      <c r="E4" s="8"/>
      <c r="F4" s="8"/>
      <c r="G4" s="8"/>
      <c r="H4" s="8"/>
      <c r="I4" s="8"/>
      <c r="J4" s="8"/>
      <c r="K4" s="8"/>
      <c r="L4" s="17"/>
    </row>
    <row r="5" spans="1:12" ht="18.75" customHeight="1" x14ac:dyDescent="0.25">
      <c r="A5" s="96" t="s">
        <v>4</v>
      </c>
      <c r="B5" s="97"/>
      <c r="C5" s="97"/>
      <c r="D5" s="97"/>
      <c r="E5" s="97"/>
      <c r="F5" s="97"/>
      <c r="G5" s="97"/>
      <c r="H5" s="97"/>
      <c r="I5" s="97"/>
      <c r="J5" s="97"/>
      <c r="K5" s="97"/>
      <c r="L5" s="98"/>
    </row>
    <row r="6" spans="1:12" ht="18" customHeight="1" x14ac:dyDescent="0.25">
      <c r="A6" s="96"/>
      <c r="B6" s="97"/>
      <c r="C6" s="97"/>
      <c r="D6" s="97"/>
      <c r="E6" s="97"/>
      <c r="F6" s="97"/>
      <c r="G6" s="97"/>
      <c r="H6" s="97"/>
      <c r="I6" s="97"/>
      <c r="J6" s="97"/>
      <c r="K6" s="97"/>
      <c r="L6" s="98"/>
    </row>
    <row r="7" spans="1:12" ht="18" customHeight="1" x14ac:dyDescent="0.25">
      <c r="A7" s="96"/>
      <c r="B7" s="97"/>
      <c r="C7" s="97"/>
      <c r="D7" s="97"/>
      <c r="E7" s="97"/>
      <c r="F7" s="97"/>
      <c r="G7" s="97"/>
      <c r="H7" s="97"/>
      <c r="I7" s="97"/>
      <c r="J7" s="97"/>
      <c r="K7" s="97"/>
      <c r="L7" s="98"/>
    </row>
    <row r="8" spans="1:12" x14ac:dyDescent="0.25">
      <c r="A8" s="4"/>
      <c r="L8" s="3"/>
    </row>
    <row r="9" spans="1:12" x14ac:dyDescent="0.25">
      <c r="A9" s="4"/>
      <c r="L9" s="3"/>
    </row>
    <row r="10" spans="1:12" x14ac:dyDescent="0.25">
      <c r="A10" s="4"/>
      <c r="L10" s="3"/>
    </row>
    <row r="11" spans="1:12" x14ac:dyDescent="0.25">
      <c r="A11" s="4"/>
      <c r="L11" s="3"/>
    </row>
    <row r="12" spans="1:12" x14ac:dyDescent="0.25">
      <c r="A12" s="4"/>
      <c r="L12" s="3"/>
    </row>
    <row r="13" spans="1:12" x14ac:dyDescent="0.25">
      <c r="A13" s="4"/>
      <c r="L13" s="3"/>
    </row>
    <row r="14" spans="1:12" x14ac:dyDescent="0.25">
      <c r="A14" s="4"/>
      <c r="L14" s="3"/>
    </row>
    <row r="15" spans="1:12" x14ac:dyDescent="0.25">
      <c r="A15" s="4"/>
      <c r="L15" s="3"/>
    </row>
    <row r="16" spans="1:12" x14ac:dyDescent="0.25">
      <c r="A16" s="4"/>
      <c r="L16" s="3"/>
    </row>
    <row r="17" spans="1:12" x14ac:dyDescent="0.25">
      <c r="A17" s="4"/>
      <c r="L17" s="3"/>
    </row>
    <row r="18" spans="1:12" x14ac:dyDescent="0.25">
      <c r="A18" s="4"/>
      <c r="L18" s="3"/>
    </row>
    <row r="19" spans="1:12" x14ac:dyDescent="0.25">
      <c r="A19" s="4"/>
      <c r="L19" s="3"/>
    </row>
    <row r="20" spans="1:12" x14ac:dyDescent="0.25">
      <c r="A20" s="4"/>
      <c r="L20" s="3"/>
    </row>
    <row r="21" spans="1:12" x14ac:dyDescent="0.25">
      <c r="A21" s="4"/>
      <c r="L21" s="3"/>
    </row>
    <row r="22" spans="1:12" x14ac:dyDescent="0.25">
      <c r="A22" s="4"/>
      <c r="L22" s="3"/>
    </row>
    <row r="23" spans="1:12" x14ac:dyDescent="0.25">
      <c r="A23" s="4"/>
      <c r="L23" s="3"/>
    </row>
    <row r="24" spans="1:12" x14ac:dyDescent="0.25">
      <c r="A24" s="4"/>
      <c r="L24" s="3"/>
    </row>
    <row r="25" spans="1:12" x14ac:dyDescent="0.25">
      <c r="A25" s="4"/>
      <c r="L25" s="3"/>
    </row>
    <row r="26" spans="1:12" x14ac:dyDescent="0.25">
      <c r="A26" s="4"/>
      <c r="L26" s="3"/>
    </row>
    <row r="27" spans="1:12" x14ac:dyDescent="0.25">
      <c r="A27" s="4"/>
      <c r="L27" s="3"/>
    </row>
    <row r="28" spans="1:12" x14ac:dyDescent="0.25">
      <c r="A28" s="4"/>
      <c r="L28" s="3"/>
    </row>
    <row r="29" spans="1:12" x14ac:dyDescent="0.25">
      <c r="A29" s="4"/>
      <c r="L29" s="3"/>
    </row>
    <row r="30" spans="1:12" x14ac:dyDescent="0.25">
      <c r="A30" s="4"/>
      <c r="L30" s="3"/>
    </row>
    <row r="31" spans="1:12" x14ac:dyDescent="0.25">
      <c r="A31" s="4"/>
      <c r="L31" s="3"/>
    </row>
    <row r="32" spans="1:12" x14ac:dyDescent="0.25">
      <c r="A32" s="4"/>
      <c r="L32" s="3"/>
    </row>
    <row r="33" spans="1:12" x14ac:dyDescent="0.25">
      <c r="A33" s="4"/>
      <c r="L33" s="3"/>
    </row>
    <row r="34" spans="1:12" x14ac:dyDescent="0.25">
      <c r="A34" s="4"/>
      <c r="L34" s="3"/>
    </row>
    <row r="35" spans="1:12" x14ac:dyDescent="0.25">
      <c r="A35" s="4"/>
      <c r="L35" s="3"/>
    </row>
    <row r="36" spans="1:12" x14ac:dyDescent="0.25">
      <c r="A36" s="4"/>
      <c r="L36" s="3"/>
    </row>
    <row r="37" spans="1:12" x14ac:dyDescent="0.25">
      <c r="A37" s="4"/>
      <c r="L37" s="3"/>
    </row>
    <row r="38" spans="1:12" x14ac:dyDescent="0.25">
      <c r="A38" s="4"/>
      <c r="L38" s="3"/>
    </row>
    <row r="39" spans="1:12" x14ac:dyDescent="0.25">
      <c r="A39" s="4"/>
      <c r="L39" s="3"/>
    </row>
    <row r="40" spans="1:12" x14ac:dyDescent="0.25">
      <c r="A40" s="4"/>
      <c r="L40" s="3"/>
    </row>
    <row r="41" spans="1:12" x14ac:dyDescent="0.25">
      <c r="A41" s="4"/>
      <c r="L41" s="3"/>
    </row>
    <row r="42" spans="1:12" ht="15.75" thickBot="1" x14ac:dyDescent="0.3">
      <c r="A42" s="5"/>
      <c r="B42" s="6"/>
      <c r="C42" s="6"/>
      <c r="D42" s="6"/>
      <c r="E42" s="6"/>
      <c r="F42" s="6"/>
      <c r="G42" s="6"/>
      <c r="H42" s="6"/>
      <c r="I42" s="6"/>
      <c r="J42" s="6"/>
      <c r="K42" s="6"/>
      <c r="L42" s="7"/>
    </row>
  </sheetData>
  <mergeCells count="4">
    <mergeCell ref="G2:H2"/>
    <mergeCell ref="C2:D2"/>
    <mergeCell ref="C1:D1"/>
    <mergeCell ref="A5:L7"/>
  </mergeCells>
  <pageMargins left="0.25" right="0.25" top="0.75" bottom="0.75" header="0.3" footer="0.3"/>
  <pageSetup orientation="portrait" r:id="rId1"/>
  <headerFooter>
    <oddHeader>&amp;LActive Transportation Resource Center&amp;RCounts Plus Evaluation Metrics</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78004-CD00-4411-BEEB-9A841EC8054B}">
  <dimension ref="A1:N48"/>
  <sheetViews>
    <sheetView zoomScaleNormal="100" zoomScalePageLayoutView="85" workbookViewId="0">
      <selection activeCell="I28" sqref="I28"/>
    </sheetView>
  </sheetViews>
  <sheetFormatPr defaultRowHeight="15.75" x14ac:dyDescent="0.25"/>
  <cols>
    <col min="1" max="1" width="3.7109375" bestFit="1" customWidth="1"/>
    <col min="2" max="2" width="4.7109375" style="25" customWidth="1"/>
    <col min="3" max="3" width="8.5703125" style="1" customWidth="1"/>
    <col min="4" max="4" width="6" style="1" customWidth="1"/>
    <col min="5" max="5" width="7.42578125" customWidth="1"/>
    <col min="6" max="6" width="7.42578125" style="2" customWidth="1"/>
    <col min="7" max="7" width="6.5703125" customWidth="1"/>
    <col min="8" max="8" width="6.5703125" style="2" customWidth="1"/>
    <col min="11" max="14" width="5.5703125" customWidth="1"/>
  </cols>
  <sheetData>
    <row r="1" spans="1:14" ht="18.75" x14ac:dyDescent="0.3">
      <c r="A1" s="115" t="s">
        <v>5</v>
      </c>
      <c r="B1" s="116"/>
      <c r="C1" s="116"/>
      <c r="D1" s="116"/>
      <c r="E1" s="116"/>
      <c r="F1" s="116"/>
      <c r="G1" s="116"/>
      <c r="H1" s="116"/>
    </row>
    <row r="2" spans="1:14" ht="44.25" customHeight="1" x14ac:dyDescent="0.25">
      <c r="A2" s="107"/>
      <c r="B2" s="109" t="s">
        <v>6</v>
      </c>
      <c r="C2" s="113" t="s">
        <v>7</v>
      </c>
      <c r="D2" s="113" t="s">
        <v>8</v>
      </c>
      <c r="E2" s="103" t="s">
        <v>9</v>
      </c>
      <c r="F2" s="104"/>
      <c r="G2" s="111" t="s">
        <v>10</v>
      </c>
      <c r="H2" s="104"/>
      <c r="I2" s="109" t="s">
        <v>6</v>
      </c>
      <c r="J2" s="113" t="s">
        <v>7</v>
      </c>
      <c r="K2" s="103" t="s">
        <v>9</v>
      </c>
      <c r="L2" s="104"/>
      <c r="M2" s="111" t="s">
        <v>10</v>
      </c>
      <c r="N2" s="104"/>
    </row>
    <row r="3" spans="1:14" ht="54" customHeight="1" x14ac:dyDescent="0.25">
      <c r="A3" s="108"/>
      <c r="B3" s="110"/>
      <c r="C3" s="114"/>
      <c r="D3" s="114"/>
      <c r="E3" s="105"/>
      <c r="F3" s="106"/>
      <c r="G3" s="112"/>
      <c r="H3" s="106"/>
      <c r="I3" s="110"/>
      <c r="J3" s="114"/>
      <c r="K3" s="105"/>
      <c r="L3" s="106"/>
      <c r="M3" s="112"/>
      <c r="N3" s="106"/>
    </row>
    <row r="4" spans="1:14" ht="18.75" x14ac:dyDescent="0.3">
      <c r="A4" s="101"/>
      <c r="B4" s="102"/>
      <c r="C4" s="32"/>
      <c r="D4" s="32"/>
      <c r="E4" s="33">
        <v>1</v>
      </c>
      <c r="F4" s="34">
        <v>2</v>
      </c>
      <c r="G4" s="35">
        <v>1</v>
      </c>
      <c r="H4" s="34">
        <v>2</v>
      </c>
      <c r="I4" s="36"/>
      <c r="J4" s="32"/>
      <c r="K4" s="33">
        <v>1</v>
      </c>
      <c r="L4" s="34">
        <v>2</v>
      </c>
      <c r="M4" s="35">
        <v>1</v>
      </c>
      <c r="N4" s="34">
        <v>2</v>
      </c>
    </row>
    <row r="5" spans="1:14" ht="18.75" customHeight="1" x14ac:dyDescent="0.3">
      <c r="A5" s="99" t="s">
        <v>11</v>
      </c>
      <c r="B5" s="23">
        <v>1</v>
      </c>
      <c r="C5" s="21"/>
      <c r="D5" s="21"/>
      <c r="E5" s="9"/>
      <c r="F5" s="19"/>
      <c r="G5" s="10"/>
      <c r="H5" s="19"/>
      <c r="I5" s="23">
        <v>21</v>
      </c>
      <c r="J5" s="21"/>
      <c r="K5" s="9"/>
      <c r="L5" s="19"/>
      <c r="M5" s="10"/>
      <c r="N5" s="19"/>
    </row>
    <row r="6" spans="1:14" ht="18.75" x14ac:dyDescent="0.3">
      <c r="A6" s="99"/>
      <c r="B6" s="24">
        <v>2</v>
      </c>
      <c r="C6" s="22"/>
      <c r="D6" s="22"/>
      <c r="E6" s="11"/>
      <c r="F6" s="20"/>
      <c r="G6" s="12"/>
      <c r="H6" s="20"/>
      <c r="I6" s="24">
        <f>I5+1</f>
        <v>22</v>
      </c>
      <c r="J6" s="22"/>
      <c r="K6" s="11"/>
      <c r="L6" s="20"/>
      <c r="M6" s="12"/>
      <c r="N6" s="20"/>
    </row>
    <row r="7" spans="1:14" ht="18.75" x14ac:dyDescent="0.3">
      <c r="A7" s="99"/>
      <c r="B7" s="24">
        <v>3</v>
      </c>
      <c r="C7" s="22"/>
      <c r="D7" s="22"/>
      <c r="E7" s="11"/>
      <c r="F7" s="20"/>
      <c r="G7" s="12"/>
      <c r="H7" s="20"/>
      <c r="I7" s="24">
        <f t="shared" ref="I7:I24" si="0">I6+1</f>
        <v>23</v>
      </c>
      <c r="J7" s="22"/>
      <c r="K7" s="11"/>
      <c r="L7" s="20"/>
      <c r="M7" s="12"/>
      <c r="N7" s="20"/>
    </row>
    <row r="8" spans="1:14" ht="18.75" x14ac:dyDescent="0.3">
      <c r="A8" s="99"/>
      <c r="B8" s="24">
        <v>4</v>
      </c>
      <c r="C8" s="22"/>
      <c r="D8" s="22"/>
      <c r="E8" s="11"/>
      <c r="F8" s="20"/>
      <c r="G8" s="12"/>
      <c r="H8" s="20"/>
      <c r="I8" s="24">
        <f t="shared" si="0"/>
        <v>24</v>
      </c>
      <c r="J8" s="22"/>
      <c r="K8" s="11"/>
      <c r="L8" s="20"/>
      <c r="M8" s="12"/>
      <c r="N8" s="20"/>
    </row>
    <row r="9" spans="1:14" ht="18.75" x14ac:dyDescent="0.3">
      <c r="A9" s="99"/>
      <c r="B9" s="24">
        <v>5</v>
      </c>
      <c r="C9" s="22"/>
      <c r="D9" s="22"/>
      <c r="E9" s="11"/>
      <c r="F9" s="20"/>
      <c r="G9" s="12"/>
      <c r="H9" s="20"/>
      <c r="I9" s="24">
        <f t="shared" si="0"/>
        <v>25</v>
      </c>
      <c r="J9" s="22"/>
      <c r="K9" s="11"/>
      <c r="L9" s="20"/>
      <c r="M9" s="12"/>
      <c r="N9" s="20"/>
    </row>
    <row r="10" spans="1:14" ht="18.75" x14ac:dyDescent="0.3">
      <c r="A10" s="99"/>
      <c r="B10" s="24">
        <v>6</v>
      </c>
      <c r="C10" s="22"/>
      <c r="D10" s="22"/>
      <c r="E10" s="11"/>
      <c r="F10" s="20"/>
      <c r="G10" s="12"/>
      <c r="H10" s="20"/>
      <c r="I10" s="24">
        <f t="shared" si="0"/>
        <v>26</v>
      </c>
      <c r="J10" s="22"/>
      <c r="K10" s="11"/>
      <c r="L10" s="20"/>
      <c r="M10" s="12"/>
      <c r="N10" s="20"/>
    </row>
    <row r="11" spans="1:14" ht="18.75" x14ac:dyDescent="0.3">
      <c r="A11" s="99"/>
      <c r="B11" s="24">
        <v>7</v>
      </c>
      <c r="C11" s="22"/>
      <c r="D11" s="22"/>
      <c r="E11" s="11"/>
      <c r="F11" s="20"/>
      <c r="G11" s="12"/>
      <c r="H11" s="20"/>
      <c r="I11" s="24">
        <f t="shared" si="0"/>
        <v>27</v>
      </c>
      <c r="J11" s="22"/>
      <c r="K11" s="11"/>
      <c r="L11" s="20"/>
      <c r="M11" s="12"/>
      <c r="N11" s="20"/>
    </row>
    <row r="12" spans="1:14" ht="18.75" x14ac:dyDescent="0.3">
      <c r="A12" s="99"/>
      <c r="B12" s="24">
        <v>8</v>
      </c>
      <c r="C12" s="22"/>
      <c r="D12" s="22"/>
      <c r="E12" s="11"/>
      <c r="F12" s="20"/>
      <c r="G12" s="12"/>
      <c r="H12" s="20"/>
      <c r="I12" s="24">
        <f t="shared" si="0"/>
        <v>28</v>
      </c>
      <c r="J12" s="22"/>
      <c r="K12" s="11"/>
      <c r="L12" s="20"/>
      <c r="M12" s="12"/>
      <c r="N12" s="20"/>
    </row>
    <row r="13" spans="1:14" ht="18.75" x14ac:dyDescent="0.3">
      <c r="A13" s="99"/>
      <c r="B13" s="24">
        <v>9</v>
      </c>
      <c r="C13" s="22"/>
      <c r="D13" s="22"/>
      <c r="E13" s="11"/>
      <c r="F13" s="20"/>
      <c r="G13" s="12"/>
      <c r="H13" s="20"/>
      <c r="I13" s="24">
        <f t="shared" si="0"/>
        <v>29</v>
      </c>
      <c r="J13" s="22"/>
      <c r="K13" s="11"/>
      <c r="L13" s="20"/>
      <c r="M13" s="12"/>
      <c r="N13" s="20"/>
    </row>
    <row r="14" spans="1:14" ht="18.75" x14ac:dyDescent="0.3">
      <c r="A14" s="99"/>
      <c r="B14" s="24">
        <v>10</v>
      </c>
      <c r="C14" s="22"/>
      <c r="D14" s="22"/>
      <c r="E14" s="11"/>
      <c r="F14" s="20"/>
      <c r="G14" s="12"/>
      <c r="H14" s="20"/>
      <c r="I14" s="24">
        <f t="shared" si="0"/>
        <v>30</v>
      </c>
      <c r="J14" s="22"/>
      <c r="K14" s="11"/>
      <c r="L14" s="20"/>
      <c r="M14" s="12"/>
      <c r="N14" s="20"/>
    </row>
    <row r="15" spans="1:14" ht="18.75" x14ac:dyDescent="0.3">
      <c r="A15" s="99"/>
      <c r="B15" s="24">
        <v>11</v>
      </c>
      <c r="C15" s="22"/>
      <c r="D15" s="22"/>
      <c r="E15" s="11"/>
      <c r="F15" s="20"/>
      <c r="G15" s="12"/>
      <c r="H15" s="20"/>
      <c r="I15" s="24">
        <f t="shared" si="0"/>
        <v>31</v>
      </c>
      <c r="J15" s="22"/>
      <c r="K15" s="11"/>
      <c r="L15" s="20"/>
      <c r="M15" s="12"/>
      <c r="N15" s="20"/>
    </row>
    <row r="16" spans="1:14" ht="18.75" x14ac:dyDescent="0.3">
      <c r="A16" s="99"/>
      <c r="B16" s="24">
        <v>12</v>
      </c>
      <c r="C16" s="22"/>
      <c r="D16" s="22"/>
      <c r="E16" s="11"/>
      <c r="F16" s="20"/>
      <c r="G16" s="12"/>
      <c r="H16" s="20"/>
      <c r="I16" s="24">
        <f t="shared" si="0"/>
        <v>32</v>
      </c>
      <c r="J16" s="22"/>
      <c r="K16" s="11"/>
      <c r="L16" s="20"/>
      <c r="M16" s="12"/>
      <c r="N16" s="20"/>
    </row>
    <row r="17" spans="1:14" ht="18.75" x14ac:dyDescent="0.3">
      <c r="A17" s="99"/>
      <c r="B17" s="24">
        <v>13</v>
      </c>
      <c r="C17" s="22"/>
      <c r="D17" s="22"/>
      <c r="E17" s="11"/>
      <c r="F17" s="20"/>
      <c r="G17" s="12"/>
      <c r="H17" s="20"/>
      <c r="I17" s="24">
        <f t="shared" si="0"/>
        <v>33</v>
      </c>
      <c r="J17" s="22"/>
      <c r="K17" s="11"/>
      <c r="L17" s="20"/>
      <c r="M17" s="12"/>
      <c r="N17" s="20"/>
    </row>
    <row r="18" spans="1:14" ht="18.75" x14ac:dyDescent="0.3">
      <c r="A18" s="99"/>
      <c r="B18" s="24">
        <v>14</v>
      </c>
      <c r="C18" s="22"/>
      <c r="D18" s="22"/>
      <c r="E18" s="11"/>
      <c r="F18" s="20"/>
      <c r="G18" s="12"/>
      <c r="H18" s="20"/>
      <c r="I18" s="24">
        <f t="shared" si="0"/>
        <v>34</v>
      </c>
      <c r="J18" s="22"/>
      <c r="K18" s="11"/>
      <c r="L18" s="20"/>
      <c r="M18" s="12"/>
      <c r="N18" s="20"/>
    </row>
    <row r="19" spans="1:14" ht="18.75" x14ac:dyDescent="0.3">
      <c r="A19" s="99"/>
      <c r="B19" s="24">
        <v>15</v>
      </c>
      <c r="C19" s="22"/>
      <c r="D19" s="22"/>
      <c r="E19" s="11"/>
      <c r="F19" s="20"/>
      <c r="G19" s="12"/>
      <c r="H19" s="20"/>
      <c r="I19" s="24">
        <f t="shared" si="0"/>
        <v>35</v>
      </c>
      <c r="J19" s="22"/>
      <c r="K19" s="11"/>
      <c r="L19" s="20"/>
      <c r="M19" s="12"/>
      <c r="N19" s="20"/>
    </row>
    <row r="20" spans="1:14" ht="18.75" x14ac:dyDescent="0.3">
      <c r="A20" s="99"/>
      <c r="B20" s="24">
        <v>16</v>
      </c>
      <c r="C20" s="22"/>
      <c r="D20" s="22"/>
      <c r="E20" s="11"/>
      <c r="F20" s="20"/>
      <c r="G20" s="12"/>
      <c r="H20" s="20"/>
      <c r="I20" s="24">
        <f t="shared" si="0"/>
        <v>36</v>
      </c>
      <c r="J20" s="22"/>
      <c r="K20" s="11"/>
      <c r="L20" s="20"/>
      <c r="M20" s="12"/>
      <c r="N20" s="20"/>
    </row>
    <row r="21" spans="1:14" ht="18.75" x14ac:dyDescent="0.3">
      <c r="A21" s="99"/>
      <c r="B21" s="24">
        <v>17</v>
      </c>
      <c r="C21" s="22"/>
      <c r="D21" s="22"/>
      <c r="E21" s="11"/>
      <c r="F21" s="20"/>
      <c r="G21" s="12"/>
      <c r="H21" s="20"/>
      <c r="I21" s="24">
        <f t="shared" si="0"/>
        <v>37</v>
      </c>
      <c r="J21" s="22"/>
      <c r="K21" s="11"/>
      <c r="L21" s="20"/>
      <c r="M21" s="12"/>
      <c r="N21" s="20"/>
    </row>
    <row r="22" spans="1:14" ht="18.75" x14ac:dyDescent="0.3">
      <c r="A22" s="99"/>
      <c r="B22" s="24">
        <v>18</v>
      </c>
      <c r="C22" s="22"/>
      <c r="D22" s="22"/>
      <c r="E22" s="11"/>
      <c r="F22" s="20"/>
      <c r="G22" s="12"/>
      <c r="H22" s="20"/>
      <c r="I22" s="24">
        <f t="shared" si="0"/>
        <v>38</v>
      </c>
      <c r="J22" s="22"/>
      <c r="K22" s="11"/>
      <c r="L22" s="20"/>
      <c r="M22" s="12"/>
      <c r="N22" s="20"/>
    </row>
    <row r="23" spans="1:14" ht="18.75" x14ac:dyDescent="0.3">
      <c r="A23" s="99"/>
      <c r="B23" s="24">
        <v>19</v>
      </c>
      <c r="C23" s="22"/>
      <c r="D23" s="22"/>
      <c r="E23" s="11"/>
      <c r="F23" s="20"/>
      <c r="G23" s="12"/>
      <c r="H23" s="20"/>
      <c r="I23" s="24">
        <f t="shared" si="0"/>
        <v>39</v>
      </c>
      <c r="J23" s="22"/>
      <c r="K23" s="11"/>
      <c r="L23" s="20"/>
      <c r="M23" s="12"/>
      <c r="N23" s="20"/>
    </row>
    <row r="24" spans="1:14" ht="18.75" x14ac:dyDescent="0.3">
      <c r="A24" s="100"/>
      <c r="B24" s="27">
        <v>20</v>
      </c>
      <c r="C24" s="28"/>
      <c r="D24" s="28"/>
      <c r="E24" s="29"/>
      <c r="F24" s="30"/>
      <c r="G24" s="31"/>
      <c r="H24" s="30"/>
      <c r="I24" s="24">
        <f t="shared" si="0"/>
        <v>40</v>
      </c>
      <c r="J24" s="28"/>
      <c r="K24" s="29"/>
      <c r="L24" s="30"/>
      <c r="M24" s="31"/>
      <c r="N24" s="30"/>
    </row>
    <row r="25" spans="1:14" x14ac:dyDescent="0.25">
      <c r="B25" s="26"/>
      <c r="C25"/>
      <c r="D25"/>
      <c r="F25"/>
      <c r="H25"/>
    </row>
    <row r="26" spans="1:14" x14ac:dyDescent="0.25">
      <c r="B26" s="26"/>
      <c r="C26"/>
      <c r="D26"/>
      <c r="F26"/>
      <c r="H26"/>
    </row>
    <row r="27" spans="1:14" x14ac:dyDescent="0.25">
      <c r="B27" s="26"/>
      <c r="C27"/>
      <c r="D27"/>
      <c r="F27"/>
      <c r="H27"/>
    </row>
    <row r="28" spans="1:14" x14ac:dyDescent="0.25">
      <c r="B28" s="26"/>
      <c r="C28"/>
      <c r="D28"/>
      <c r="F28"/>
      <c r="H28"/>
    </row>
    <row r="29" spans="1:14" x14ac:dyDescent="0.25">
      <c r="B29" s="26"/>
      <c r="C29"/>
      <c r="D29"/>
      <c r="F29"/>
      <c r="H29"/>
    </row>
    <row r="30" spans="1:14" x14ac:dyDescent="0.25">
      <c r="B30" s="26"/>
      <c r="C30"/>
      <c r="D30"/>
      <c r="F30"/>
      <c r="H30"/>
    </row>
    <row r="31" spans="1:14" x14ac:dyDescent="0.25">
      <c r="B31" s="26"/>
      <c r="C31"/>
      <c r="D31"/>
      <c r="F31"/>
      <c r="H31"/>
    </row>
    <row r="32" spans="1:14" x14ac:dyDescent="0.25">
      <c r="F32"/>
      <c r="H32"/>
    </row>
    <row r="33" spans="6:8" x14ac:dyDescent="0.25">
      <c r="F33"/>
      <c r="H33"/>
    </row>
    <row r="34" spans="6:8" x14ac:dyDescent="0.25">
      <c r="F34"/>
      <c r="H34"/>
    </row>
    <row r="35" spans="6:8" x14ac:dyDescent="0.25">
      <c r="F35"/>
      <c r="H35"/>
    </row>
    <row r="36" spans="6:8" x14ac:dyDescent="0.25">
      <c r="F36"/>
      <c r="H36"/>
    </row>
    <row r="37" spans="6:8" x14ac:dyDescent="0.25">
      <c r="F37"/>
      <c r="H37"/>
    </row>
    <row r="38" spans="6:8" x14ac:dyDescent="0.25">
      <c r="F38"/>
      <c r="H38"/>
    </row>
    <row r="39" spans="6:8" x14ac:dyDescent="0.25">
      <c r="F39"/>
      <c r="H39"/>
    </row>
    <row r="40" spans="6:8" x14ac:dyDescent="0.25">
      <c r="F40"/>
      <c r="H40"/>
    </row>
    <row r="41" spans="6:8" x14ac:dyDescent="0.25">
      <c r="F41"/>
      <c r="H41"/>
    </row>
    <row r="42" spans="6:8" x14ac:dyDescent="0.25">
      <c r="F42"/>
      <c r="H42"/>
    </row>
    <row r="43" spans="6:8" x14ac:dyDescent="0.25">
      <c r="F43"/>
      <c r="H43"/>
    </row>
    <row r="44" spans="6:8" x14ac:dyDescent="0.25">
      <c r="F44"/>
      <c r="H44"/>
    </row>
    <row r="45" spans="6:8" x14ac:dyDescent="0.25">
      <c r="F45"/>
      <c r="H45"/>
    </row>
    <row r="46" spans="6:8" x14ac:dyDescent="0.25">
      <c r="F46"/>
      <c r="H46"/>
    </row>
    <row r="47" spans="6:8" x14ac:dyDescent="0.25">
      <c r="F47"/>
      <c r="H47"/>
    </row>
    <row r="48" spans="6:8" x14ac:dyDescent="0.25">
      <c r="F48"/>
      <c r="H48"/>
    </row>
  </sheetData>
  <mergeCells count="13">
    <mergeCell ref="M2:N3"/>
    <mergeCell ref="I2:I3"/>
    <mergeCell ref="J2:J3"/>
    <mergeCell ref="K2:L3"/>
    <mergeCell ref="A1:H1"/>
    <mergeCell ref="C2:C3"/>
    <mergeCell ref="D2:D3"/>
    <mergeCell ref="G2:H3"/>
    <mergeCell ref="A5:A24"/>
    <mergeCell ref="A4:B4"/>
    <mergeCell ref="E2:F3"/>
    <mergeCell ref="A2:A3"/>
    <mergeCell ref="B2:B3"/>
  </mergeCells>
  <pageMargins left="0.25" right="0.25" top="0.75" bottom="0.75" header="0.3" footer="0.3"/>
  <pageSetup orientation="landscape" r:id="rId1"/>
  <headerFooter>
    <oddHeader>&amp;LHonolulu DTS Data Collection Protocol&amp;RJuly 2022</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4E729-E3EF-4C68-A082-7E618CBCE7DF}">
  <sheetPr>
    <pageSetUpPr fitToPage="1"/>
  </sheetPr>
  <dimension ref="B1:I59"/>
  <sheetViews>
    <sheetView tabSelected="1" view="pageLayout" zoomScale="110" zoomScaleNormal="100" zoomScalePageLayoutView="110" workbookViewId="0">
      <selection activeCell="D2" sqref="D2:H2"/>
    </sheetView>
  </sheetViews>
  <sheetFormatPr defaultRowHeight="15" x14ac:dyDescent="0.25"/>
  <cols>
    <col min="1" max="1" width="4.85546875" customWidth="1"/>
    <col min="8" max="8" width="8.85546875" style="1"/>
  </cols>
  <sheetData>
    <row r="1" spans="2:8" ht="18" customHeight="1" x14ac:dyDescent="0.25">
      <c r="B1" s="37"/>
    </row>
    <row r="2" spans="2:8" ht="18.75" x14ac:dyDescent="0.3">
      <c r="B2" s="8" t="s">
        <v>12</v>
      </c>
      <c r="D2" s="117"/>
      <c r="E2" s="117"/>
      <c r="F2" s="117"/>
      <c r="G2" s="117"/>
      <c r="H2" s="117"/>
    </row>
    <row r="3" spans="2:8" ht="7.9" customHeight="1" x14ac:dyDescent="0.3">
      <c r="B3" s="8"/>
    </row>
    <row r="4" spans="2:8" ht="18.75" x14ac:dyDescent="0.3">
      <c r="B4" s="8" t="s">
        <v>13</v>
      </c>
      <c r="D4" s="117"/>
      <c r="E4" s="117"/>
      <c r="F4" s="117"/>
      <c r="G4" s="117"/>
      <c r="H4" s="117"/>
    </row>
    <row r="5" spans="2:8" ht="6.6" customHeight="1" x14ac:dyDescent="0.3">
      <c r="B5" s="8"/>
      <c r="D5" s="52"/>
      <c r="E5" s="52"/>
      <c r="F5" s="52"/>
      <c r="G5" s="52"/>
      <c r="H5" s="52"/>
    </row>
    <row r="6" spans="2:8" ht="18.75" x14ac:dyDescent="0.3">
      <c r="B6" s="8" t="s">
        <v>14</v>
      </c>
      <c r="D6" s="117"/>
      <c r="E6" s="117"/>
      <c r="F6" s="117"/>
      <c r="G6" s="117"/>
      <c r="H6" s="117"/>
    </row>
    <row r="7" spans="2:8" ht="7.35" customHeight="1" x14ac:dyDescent="0.3">
      <c r="B7" s="8"/>
      <c r="D7" s="52"/>
      <c r="E7" s="52"/>
      <c r="F7" s="52"/>
      <c r="G7" s="52"/>
      <c r="H7" s="52"/>
    </row>
    <row r="8" spans="2:8" ht="18.75" x14ac:dyDescent="0.3">
      <c r="B8" s="8" t="s">
        <v>15</v>
      </c>
      <c r="D8" s="117"/>
      <c r="E8" s="117"/>
      <c r="F8" s="117"/>
      <c r="G8" s="117"/>
      <c r="H8" s="117"/>
    </row>
    <row r="9" spans="2:8" ht="18.75" x14ac:dyDescent="0.3">
      <c r="B9" s="8"/>
      <c r="D9" s="52"/>
      <c r="E9" s="52"/>
      <c r="F9" s="52"/>
      <c r="G9" s="52"/>
      <c r="H9" s="52"/>
    </row>
    <row r="10" spans="2:8" ht="23.25" x14ac:dyDescent="0.35">
      <c r="B10" s="53" t="s">
        <v>16</v>
      </c>
      <c r="D10" s="52"/>
      <c r="E10" s="52"/>
      <c r="F10" s="52"/>
      <c r="G10" s="52"/>
      <c r="H10" s="52"/>
    </row>
    <row r="11" spans="2:8" ht="6.6" customHeight="1" x14ac:dyDescent="0.25"/>
    <row r="12" spans="2:8" ht="18.75" x14ac:dyDescent="0.3">
      <c r="B12" s="119" t="s">
        <v>17</v>
      </c>
      <c r="C12" s="119"/>
      <c r="D12" s="119"/>
      <c r="E12" s="119"/>
      <c r="F12" s="119"/>
      <c r="G12" s="119"/>
      <c r="H12" s="119"/>
    </row>
    <row r="13" spans="2:8" ht="20.45" customHeight="1" x14ac:dyDescent="0.35">
      <c r="B13" s="39" t="s">
        <v>18</v>
      </c>
      <c r="H13" s="38">
        <f>COUNT('Data Collection (Stopwatch)'!B12:B46,'Data Collection (Stopwatch)'!F10:F46,'Data Collection (Stopwatch)'!J10:J46)</f>
        <v>75</v>
      </c>
    </row>
    <row r="14" spans="2:8" ht="5.0999999999999996" customHeight="1" x14ac:dyDescent="0.35">
      <c r="B14" s="39"/>
      <c r="H14" s="50"/>
    </row>
    <row r="15" spans="2:8" ht="15" customHeight="1" x14ac:dyDescent="0.25">
      <c r="B15" t="s">
        <v>19</v>
      </c>
      <c r="H15" s="42">
        <f>MEDIAN(('Data Collection (Stopwatch)'!C10:C44,'Data Collection (Stopwatch)'!G8:G44,'Data Collection (Stopwatch)'!K8:K44))</f>
        <v>38.211029092488062</v>
      </c>
    </row>
    <row r="16" spans="2:8" ht="5.45" customHeight="1" x14ac:dyDescent="0.25"/>
    <row r="17" spans="2:9" x14ac:dyDescent="0.25">
      <c r="B17" t="s">
        <v>20</v>
      </c>
      <c r="H17" s="42">
        <f>PERCENTILE(('Data Collection (Stopwatch)'!C12:C46,'Data Collection (Stopwatch)'!G10:G46,'Data Collection (Stopwatch)'!K10:K46), 0.85)</f>
        <v>45.934065934065934</v>
      </c>
    </row>
    <row r="18" spans="2:9" ht="7.9" customHeight="1" x14ac:dyDescent="0.25"/>
    <row r="19" spans="2:9" x14ac:dyDescent="0.25">
      <c r="B19" t="s">
        <v>21</v>
      </c>
      <c r="H19" s="42">
        <f>PERCENTILE(('Data Collection (Stopwatch)'!C12:C46,'Data Collection (Stopwatch)'!G10:G46,'Data Collection (Stopwatch)'!K10:K46), 0.95)</f>
        <v>53.301320528211278</v>
      </c>
    </row>
    <row r="20" spans="2:9" ht="4.5" customHeight="1" x14ac:dyDescent="0.25">
      <c r="H20" s="51"/>
    </row>
    <row r="21" spans="2:9" x14ac:dyDescent="0.25">
      <c r="B21" t="s">
        <v>22</v>
      </c>
      <c r="H21" s="42">
        <f>MAX(('Data Collection (Stopwatch)'!C12:C46,'Data Collection (Stopwatch)'!G10:G46,'Data Collection (Stopwatch)'!K10:K46))</f>
        <v>57.932850559578668</v>
      </c>
    </row>
    <row r="22" spans="2:9" ht="7.9" customHeight="1" x14ac:dyDescent="0.25"/>
    <row r="23" spans="2:9" x14ac:dyDescent="0.25">
      <c r="B23" t="s">
        <v>23</v>
      </c>
      <c r="H23" s="41">
        <f>(COUNTIFS('Data Collection (Stopwatch)'!C12:C46,"&gt;"&amp;'Data Collection (Stopwatch)'!C6)+(COUNTIFS('Data Collection (Stopwatch)'!G12:G46,"&gt;"&amp;'Data Collection (Stopwatch)'!C6))+(COUNTIFS('Data Collection (Stopwatch)'!K12:K46,"&gt;"&amp;'Data Collection (Stopwatch)'!C6)))/H13</f>
        <v>0.45333333333333331</v>
      </c>
      <c r="I23" s="40"/>
    </row>
    <row r="24" spans="2:9" ht="7.9" customHeight="1" x14ac:dyDescent="0.25"/>
    <row r="25" spans="2:9" x14ac:dyDescent="0.25">
      <c r="B25" t="s">
        <v>24</v>
      </c>
      <c r="H25" s="41">
        <f>(COUNTIFS('Data Collection (Stopwatch)'!C12:C46,"&gt;"&amp;'Data Collection (Stopwatch)'!C6+10)+(COUNTIFS('Data Collection (Stopwatch)'!G12:G46,"&gt;"&amp;'Data Collection (Stopwatch)'!C6+10))+(COUNTIFS('Data Collection (Stopwatch)'!K12:K46,"&gt;"&amp;'Data Collection (Stopwatch)'!C6+10)))/H13</f>
        <v>6.6666666666666666E-2</v>
      </c>
    </row>
    <row r="28" spans="2:9" ht="18.75" x14ac:dyDescent="0.3">
      <c r="B28" s="119" t="s">
        <v>25</v>
      </c>
      <c r="C28" s="119"/>
      <c r="D28" s="119"/>
      <c r="E28" s="119"/>
      <c r="F28" s="119"/>
      <c r="G28" s="119"/>
      <c r="H28" s="119"/>
    </row>
    <row r="29" spans="2:9" ht="20.45" customHeight="1" x14ac:dyDescent="0.35">
      <c r="B29" s="39" t="s">
        <v>18</v>
      </c>
      <c r="H29" s="38">
        <f>COUNT('Data Collection (Radar)'!B11:B45,'Data Collection (Radar)'!E11:E45,'Data Collection (Radar)'!H11:H45)</f>
        <v>0</v>
      </c>
    </row>
    <row r="30" spans="2:9" ht="5.45" customHeight="1" x14ac:dyDescent="0.25"/>
    <row r="31" spans="2:9" ht="15" customHeight="1" x14ac:dyDescent="0.25">
      <c r="B31" t="s">
        <v>19</v>
      </c>
      <c r="H31" s="42" t="e">
        <f>MEDIAN(('Data Collection (Radar)'!B11:B45,'Data Collection (Radar)'!E11:E45,'Data Collection (Radar)'!H11:H46))</f>
        <v>#NUM!</v>
      </c>
    </row>
    <row r="32" spans="2:9" ht="5.45" customHeight="1" x14ac:dyDescent="0.25"/>
    <row r="33" spans="2:8" x14ac:dyDescent="0.25">
      <c r="B33" t="s">
        <v>20</v>
      </c>
      <c r="H33" s="42" t="e">
        <f>PERCENTILE(('Data Collection (Radar)'!B11:B45,'Data Collection (Radar)'!E11:E45,'Data Collection (Radar)'!H11:H46), 0.85)</f>
        <v>#NUM!</v>
      </c>
    </row>
    <row r="34" spans="2:8" ht="7.9" customHeight="1" x14ac:dyDescent="0.25"/>
    <row r="35" spans="2:8" x14ac:dyDescent="0.25">
      <c r="B35" t="s">
        <v>21</v>
      </c>
      <c r="H35" s="42" t="e">
        <f>PERCENTILE(('Data Collection (Radar)'!B11:B45,'Data Collection (Radar)'!E11:E45,'Data Collection (Radar)'!H11:H46), 0.95)</f>
        <v>#NUM!</v>
      </c>
    </row>
    <row r="36" spans="2:8" ht="4.5" customHeight="1" x14ac:dyDescent="0.25">
      <c r="H36" s="51"/>
    </row>
    <row r="37" spans="2:8" x14ac:dyDescent="0.25">
      <c r="B37" t="s">
        <v>22</v>
      </c>
      <c r="H37" s="42">
        <f>MAX(('Data Collection (Radar)'!B11:B45,'Data Collection (Radar)'!E11:E45,'Data Collection (Radar)'!H11:H46))</f>
        <v>0</v>
      </c>
    </row>
    <row r="38" spans="2:8" ht="7.9" customHeight="1" x14ac:dyDescent="0.25"/>
    <row r="39" spans="2:8" x14ac:dyDescent="0.25">
      <c r="B39" t="s">
        <v>23</v>
      </c>
      <c r="H39" s="43" t="e">
        <f>(COUNTIFS('Data Collection (Radar)'!B11:B45,"&gt;"&amp;'Data Collection (Radar)'!C6)+(COUNTIFS('Data Collection (Radar)'!E11:E45,"&gt;"&amp;'Data Collection (Radar)'!C6))+(COUNTIFS('Data Collection (Radar)'!H11:H45,"&gt;"&amp;'Data Collection (Radar)'!C6)))/H29</f>
        <v>#DIV/0!</v>
      </c>
    </row>
    <row r="40" spans="2:8" ht="7.9" customHeight="1" x14ac:dyDescent="0.25"/>
    <row r="41" spans="2:8" x14ac:dyDescent="0.25">
      <c r="B41" t="s">
        <v>24</v>
      </c>
      <c r="H41" s="43" t="e">
        <f>(COUNTIFS('Data Collection (Radar)'!B11:B45,"&gt;"&amp;'Data Collection (Radar)'!C6+10)+(COUNTIFS('Data Collection (Radar)'!E11:E45,"&gt;"&amp;'Data Collection (Radar)'!C6+10))+(COUNTIFS('Data Collection (Radar)'!H11:H45,"&gt;"&amp;'Data Collection (Radar)'!C6+10)))/H29</f>
        <v>#DIV/0!</v>
      </c>
    </row>
    <row r="42" spans="2:8" ht="7.9" customHeight="1" x14ac:dyDescent="0.25"/>
    <row r="44" spans="2:8" ht="7.9" customHeight="1" x14ac:dyDescent="0.25"/>
    <row r="46" spans="2:8" ht="7.9" customHeight="1" x14ac:dyDescent="0.25"/>
    <row r="48" spans="2:8" ht="7.9" customHeight="1" x14ac:dyDescent="0.25"/>
    <row r="49" spans="2:8" ht="18.75" x14ac:dyDescent="0.3">
      <c r="B49" s="118"/>
      <c r="C49" s="118"/>
      <c r="D49" s="118"/>
      <c r="E49" s="118"/>
      <c r="F49" s="118"/>
      <c r="G49" s="118"/>
      <c r="H49" s="118"/>
    </row>
    <row r="51" spans="2:8" ht="7.9" customHeight="1" x14ac:dyDescent="0.25"/>
    <row r="53" spans="2:8" ht="7.9" customHeight="1" x14ac:dyDescent="0.25"/>
    <row r="55" spans="2:8" ht="7.9" customHeight="1" x14ac:dyDescent="0.25"/>
    <row r="57" spans="2:8" ht="7.9" customHeight="1" x14ac:dyDescent="0.25"/>
    <row r="59" spans="2:8" ht="7.9" customHeight="1" x14ac:dyDescent="0.25"/>
  </sheetData>
  <mergeCells count="7">
    <mergeCell ref="D2:H2"/>
    <mergeCell ref="D4:H4"/>
    <mergeCell ref="B49:H49"/>
    <mergeCell ref="B28:H28"/>
    <mergeCell ref="B12:H12"/>
    <mergeCell ref="D6:H6"/>
    <mergeCell ref="D8:H8"/>
  </mergeCells>
  <dataValidations count="5">
    <dataValidation allowBlank="1" showInputMessage="1" showErrorMessage="1" prompt="Enter agency name here" sqref="D4:H5" xr:uid="{987DA74C-2AC7-4EB7-A2E9-7449F12D7EBD}"/>
    <dataValidation allowBlank="1" showInputMessage="1" showErrorMessage="1" prompt="Enter project name here" sqref="D2:H2" xr:uid="{F4496A95-CD26-4A0D-8C23-8D4C4F2CC270}"/>
    <dataValidation allowBlank="1" showInputMessage="1" showErrorMessage="1" prompt="Enter PPNO or Federal ID number here" sqref="D8:H10" xr:uid="{64949BF8-5EA0-4A77-95F3-A2F5A7FB0D8C}"/>
    <dataValidation allowBlank="1" showInputMessage="1" showErrorMessage="1" prompt="Enter ATP cycle number here" sqref="D6:H6" xr:uid="{065A9EC2-9B2C-4EAF-81DC-041EE3145C6B}"/>
    <dataValidation allowBlank="1" showErrorMessage="1" prompt="Enter agency name here" sqref="D7:H7" xr:uid="{AECD09DB-43E3-4706-9A81-9F4187AD3245}"/>
  </dataValidations>
  <pageMargins left="0.7" right="0.7" top="0.75" bottom="0.75" header="0.3" footer="0.3"/>
  <pageSetup orientation="portrait" r:id="rId1"/>
  <headerFooter>
    <oddHeader>&amp;LActive Transportation Resource Center&amp;RCounts Plus Evaluation Metrics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67E70-BCED-4C7D-8EA3-BE5126D0F92D}">
  <sheetPr>
    <pageSetUpPr fitToPage="1"/>
  </sheetPr>
  <dimension ref="A1:U46"/>
  <sheetViews>
    <sheetView view="pageLayout" topLeftCell="A11" zoomScale="110" zoomScaleNormal="100" zoomScalePageLayoutView="110" workbookViewId="0">
      <selection activeCell="B43" sqref="B43"/>
    </sheetView>
  </sheetViews>
  <sheetFormatPr defaultColWidth="9.140625" defaultRowHeight="15" x14ac:dyDescent="0.25"/>
  <cols>
    <col min="1" max="1" width="7.5703125" style="55" customWidth="1"/>
    <col min="2" max="2" width="10.140625" style="55" customWidth="1"/>
    <col min="3" max="3" width="10.28515625" style="55" customWidth="1"/>
    <col min="4" max="4" width="3.28515625" style="55" customWidth="1"/>
    <col min="5" max="5" width="7.5703125" style="63" customWidth="1"/>
    <col min="6" max="6" width="9.7109375" style="63" customWidth="1"/>
    <col min="7" max="7" width="10.28515625" style="55" customWidth="1"/>
    <col min="8" max="8" width="3.28515625" style="55" customWidth="1"/>
    <col min="9" max="9" width="7.5703125" style="55" customWidth="1"/>
    <col min="10" max="10" width="9.42578125" style="55" customWidth="1"/>
    <col min="11" max="11" width="10.28515625" style="55" customWidth="1"/>
    <col min="12" max="16384" width="9.140625" style="55"/>
  </cols>
  <sheetData>
    <row r="1" spans="1:21" ht="15.75" x14ac:dyDescent="0.25">
      <c r="A1" s="124" t="s">
        <v>17</v>
      </c>
      <c r="B1" s="125"/>
      <c r="C1" s="125"/>
      <c r="D1" s="125"/>
      <c r="E1" s="125"/>
      <c r="F1" s="125"/>
      <c r="G1" s="125"/>
      <c r="H1" s="125"/>
      <c r="I1" s="125"/>
      <c r="J1" s="125"/>
      <c r="K1" s="125"/>
    </row>
    <row r="2" spans="1:21" x14ac:dyDescent="0.25">
      <c r="A2" s="56"/>
      <c r="B2" s="57" t="s">
        <v>26</v>
      </c>
      <c r="C2" s="133">
        <v>45666</v>
      </c>
      <c r="D2" s="123"/>
      <c r="E2" s="123"/>
      <c r="F2" s="58"/>
      <c r="G2" s="57" t="s">
        <v>27</v>
      </c>
      <c r="H2" s="123" t="s">
        <v>40</v>
      </c>
      <c r="I2" s="123"/>
      <c r="J2" s="59"/>
      <c r="K2" s="60"/>
    </row>
    <row r="3" spans="1:21" x14ac:dyDescent="0.25">
      <c r="A3" s="61"/>
      <c r="B3" s="62" t="s">
        <v>28</v>
      </c>
      <c r="C3" s="122" t="s">
        <v>42</v>
      </c>
      <c r="D3" s="122"/>
      <c r="E3" s="122"/>
      <c r="G3" s="62" t="s">
        <v>29</v>
      </c>
      <c r="H3" s="122" t="s">
        <v>39</v>
      </c>
      <c r="I3" s="122"/>
      <c r="K3" s="64"/>
    </row>
    <row r="4" spans="1:21" x14ac:dyDescent="0.25">
      <c r="A4" s="61"/>
      <c r="B4" s="62" t="s">
        <v>0</v>
      </c>
      <c r="C4" s="122" t="s">
        <v>41</v>
      </c>
      <c r="D4" s="122"/>
      <c r="E4" s="122"/>
      <c r="G4" s="62" t="s">
        <v>30</v>
      </c>
      <c r="H4" s="122" t="s">
        <v>38</v>
      </c>
      <c r="I4" s="122"/>
      <c r="K4" s="64"/>
    </row>
    <row r="5" spans="1:21" ht="18.75" customHeight="1" x14ac:dyDescent="0.25">
      <c r="A5" s="65"/>
      <c r="B5" s="66" t="s">
        <v>12</v>
      </c>
      <c r="C5" s="127" t="str">
        <f>IF(Overview!D2="","",Overview!D2)</f>
        <v/>
      </c>
      <c r="D5" s="127"/>
      <c r="E5" s="127"/>
      <c r="F5" s="67"/>
      <c r="G5" s="66" t="s">
        <v>13</v>
      </c>
      <c r="H5" s="127" t="str">
        <f>IF(Overview!D4="","",Overview!D4)</f>
        <v/>
      </c>
      <c r="I5" s="127"/>
      <c r="J5" s="127"/>
      <c r="K5" s="128"/>
    </row>
    <row r="6" spans="1:21" ht="18.75" customHeight="1" x14ac:dyDescent="0.25">
      <c r="A6" s="61"/>
      <c r="B6" s="62" t="s">
        <v>31</v>
      </c>
      <c r="C6" s="68">
        <v>40</v>
      </c>
      <c r="E6" s="62"/>
      <c r="F6" s="62" t="s">
        <v>32</v>
      </c>
      <c r="G6" s="126">
        <v>264</v>
      </c>
      <c r="H6" s="126"/>
      <c r="K6" s="64"/>
    </row>
    <row r="7" spans="1:21" ht="18.75" customHeight="1" x14ac:dyDescent="0.25">
      <c r="A7" s="61"/>
      <c r="B7" s="62" t="s">
        <v>33</v>
      </c>
      <c r="C7" s="120"/>
      <c r="D7" s="120"/>
      <c r="E7" s="120"/>
      <c r="F7" s="120"/>
      <c r="G7" s="120"/>
      <c r="H7" s="120"/>
      <c r="I7" s="52"/>
      <c r="K7" s="64"/>
    </row>
    <row r="8" spans="1:21" ht="18.75" x14ac:dyDescent="0.3">
      <c r="A8" s="61"/>
      <c r="C8" s="120"/>
      <c r="D8" s="120"/>
      <c r="E8" s="120"/>
      <c r="F8" s="120"/>
      <c r="G8" s="120"/>
      <c r="H8" s="120"/>
      <c r="K8" s="69"/>
      <c r="L8" s="70"/>
      <c r="M8" s="70"/>
      <c r="N8" s="70"/>
      <c r="O8" s="70"/>
      <c r="P8" s="70"/>
      <c r="Q8" s="70"/>
      <c r="R8" s="70"/>
      <c r="S8" s="70"/>
    </row>
    <row r="9" spans="1:21" ht="18.75" x14ac:dyDescent="0.3">
      <c r="A9" s="71"/>
      <c r="B9" s="72"/>
      <c r="C9" s="121"/>
      <c r="D9" s="121"/>
      <c r="E9" s="121"/>
      <c r="F9" s="121"/>
      <c r="G9" s="121"/>
      <c r="H9" s="121"/>
      <c r="I9" s="72"/>
      <c r="J9" s="72"/>
      <c r="K9" s="73"/>
      <c r="L9" s="70"/>
      <c r="M9" s="70"/>
      <c r="N9" s="70"/>
      <c r="O9" s="70"/>
      <c r="P9" s="70"/>
      <c r="Q9" s="70"/>
      <c r="R9" s="70"/>
      <c r="S9" s="70"/>
      <c r="T9" s="70"/>
      <c r="U9" s="70"/>
    </row>
    <row r="10" spans="1:21" x14ac:dyDescent="0.25">
      <c r="A10" s="74" t="s">
        <v>34</v>
      </c>
    </row>
    <row r="11" spans="1:21" x14ac:dyDescent="0.25">
      <c r="A11" s="75" t="s">
        <v>35</v>
      </c>
      <c r="B11" s="76" t="s">
        <v>36</v>
      </c>
      <c r="C11" s="77" t="s">
        <v>37</v>
      </c>
      <c r="D11" s="78"/>
      <c r="E11" s="75" t="s">
        <v>35</v>
      </c>
      <c r="F11" s="77" t="s">
        <v>36</v>
      </c>
      <c r="G11" s="77" t="s">
        <v>37</v>
      </c>
      <c r="H11" s="78"/>
      <c r="I11" s="75" t="s">
        <v>35</v>
      </c>
      <c r="J11" s="76" t="s">
        <v>36</v>
      </c>
      <c r="K11" s="79" t="s">
        <v>37</v>
      </c>
    </row>
    <row r="12" spans="1:21" x14ac:dyDescent="0.25">
      <c r="A12" s="80">
        <v>1</v>
      </c>
      <c r="B12" s="81">
        <v>5.45</v>
      </c>
      <c r="C12" s="83">
        <f>IF(COUNT(B12),$G$6/((1.47)*B12),"")</f>
        <v>32.95263059352181</v>
      </c>
      <c r="D12" s="78"/>
      <c r="E12" s="80">
        <v>36</v>
      </c>
      <c r="F12" s="82">
        <v>4.9000000000000004</v>
      </c>
      <c r="G12" s="83">
        <f t="shared" ref="G12:G46" si="0">IF(COUNT(F12),$G$6/((1.47)*F12),"")</f>
        <v>36.651395251978343</v>
      </c>
      <c r="H12" s="78"/>
      <c r="I12" s="80">
        <v>71</v>
      </c>
      <c r="J12" s="81">
        <v>4.9000000000000004</v>
      </c>
      <c r="K12" s="84">
        <f t="shared" ref="K12:K46" si="1">IF(COUNT(J12),$G$6/((1.47)*J12),"")</f>
        <v>36.651395251978343</v>
      </c>
    </row>
    <row r="13" spans="1:21" x14ac:dyDescent="0.25">
      <c r="A13" s="80">
        <v>2</v>
      </c>
      <c r="B13" s="81">
        <v>4.7</v>
      </c>
      <c r="C13" s="83">
        <f>IF(COUNT(B13),$G$6/((1.47)*B13),"")</f>
        <v>38.211029092488062</v>
      </c>
      <c r="D13" s="78"/>
      <c r="E13" s="80">
        <v>37</v>
      </c>
      <c r="F13" s="82">
        <v>5.0999999999999996</v>
      </c>
      <c r="G13" s="83">
        <f t="shared" si="0"/>
        <v>35.214085634253706</v>
      </c>
      <c r="H13" s="78"/>
      <c r="I13" s="80">
        <v>72</v>
      </c>
      <c r="J13" s="81">
        <v>5.3</v>
      </c>
      <c r="K13" s="84">
        <f t="shared" si="1"/>
        <v>33.885252214093185</v>
      </c>
    </row>
    <row r="14" spans="1:21" x14ac:dyDescent="0.25">
      <c r="A14" s="80">
        <v>3</v>
      </c>
      <c r="B14" s="81">
        <v>4.3</v>
      </c>
      <c r="C14" s="83">
        <f t="shared" ref="C14:C46" si="2">IF(COUNT(B14),$G$6/((1.47)*B14),"")</f>
        <v>41.765543426672998</v>
      </c>
      <c r="D14" s="78"/>
      <c r="E14" s="80">
        <v>38</v>
      </c>
      <c r="F14" s="82">
        <v>5</v>
      </c>
      <c r="G14" s="83">
        <f t="shared" si="0"/>
        <v>35.91836734693878</v>
      </c>
      <c r="H14" s="78"/>
      <c r="I14" s="80">
        <v>73</v>
      </c>
      <c r="J14" s="81">
        <v>4.2</v>
      </c>
      <c r="K14" s="84">
        <f t="shared" si="1"/>
        <v>42.759961127308067</v>
      </c>
    </row>
    <row r="15" spans="1:21" x14ac:dyDescent="0.25">
      <c r="A15" s="80">
        <v>4</v>
      </c>
      <c r="B15" s="81">
        <v>5.9</v>
      </c>
      <c r="C15" s="83">
        <f t="shared" si="2"/>
        <v>30.439294361812522</v>
      </c>
      <c r="D15" s="78"/>
      <c r="E15" s="80">
        <v>39</v>
      </c>
      <c r="F15" s="82">
        <v>4.8</v>
      </c>
      <c r="G15" s="83">
        <f t="shared" si="0"/>
        <v>37.414965986394556</v>
      </c>
      <c r="H15" s="78"/>
      <c r="I15" s="80">
        <v>74</v>
      </c>
      <c r="J15" s="81">
        <v>4.3</v>
      </c>
      <c r="K15" s="84">
        <f t="shared" si="1"/>
        <v>41.765543426672998</v>
      </c>
    </row>
    <row r="16" spans="1:21" x14ac:dyDescent="0.25">
      <c r="A16" s="80">
        <v>5</v>
      </c>
      <c r="B16" s="81">
        <v>5</v>
      </c>
      <c r="C16" s="83">
        <f t="shared" si="2"/>
        <v>35.91836734693878</v>
      </c>
      <c r="D16" s="78"/>
      <c r="E16" s="80">
        <v>40</v>
      </c>
      <c r="F16" s="82">
        <v>3.7</v>
      </c>
      <c r="G16" s="83">
        <f t="shared" si="0"/>
        <v>48.538334252619968</v>
      </c>
      <c r="H16" s="78"/>
      <c r="I16" s="80">
        <v>75</v>
      </c>
      <c r="J16" s="81">
        <v>5.2</v>
      </c>
      <c r="K16" s="84">
        <f t="shared" si="1"/>
        <v>34.53689167974882</v>
      </c>
    </row>
    <row r="17" spans="1:11" x14ac:dyDescent="0.25">
      <c r="A17" s="80">
        <v>6</v>
      </c>
      <c r="B17" s="81">
        <v>4.0999999999999996</v>
      </c>
      <c r="C17" s="83">
        <f t="shared" si="2"/>
        <v>43.80288700846193</v>
      </c>
      <c r="D17" s="78"/>
      <c r="E17" s="80">
        <v>41</v>
      </c>
      <c r="F17" s="82">
        <v>4.0999999999999996</v>
      </c>
      <c r="G17" s="83">
        <f t="shared" si="0"/>
        <v>43.80288700846193</v>
      </c>
      <c r="H17" s="78"/>
      <c r="I17" s="80">
        <v>76</v>
      </c>
      <c r="J17" s="81">
        <v>4.7</v>
      </c>
      <c r="K17" s="84">
        <f t="shared" si="1"/>
        <v>38.211029092488062</v>
      </c>
    </row>
    <row r="18" spans="1:11" x14ac:dyDescent="0.25">
      <c r="A18" s="80">
        <v>7</v>
      </c>
      <c r="B18" s="81">
        <v>4.7</v>
      </c>
      <c r="C18" s="83">
        <f t="shared" si="2"/>
        <v>38.211029092488062</v>
      </c>
      <c r="D18" s="78"/>
      <c r="E18" s="80">
        <v>42</v>
      </c>
      <c r="F18" s="82">
        <v>4.2</v>
      </c>
      <c r="G18" s="83">
        <f t="shared" si="0"/>
        <v>42.759961127308067</v>
      </c>
      <c r="H18" s="78"/>
      <c r="I18" s="80">
        <v>77</v>
      </c>
      <c r="J18" s="81">
        <v>5.0999999999999996</v>
      </c>
      <c r="K18" s="84">
        <f t="shared" si="1"/>
        <v>35.214085634253706</v>
      </c>
    </row>
    <row r="19" spans="1:11" x14ac:dyDescent="0.25">
      <c r="A19" s="80">
        <v>8</v>
      </c>
      <c r="B19" s="81">
        <v>4.9000000000000004</v>
      </c>
      <c r="C19" s="83">
        <f t="shared" si="2"/>
        <v>36.651395251978343</v>
      </c>
      <c r="D19" s="78"/>
      <c r="E19" s="80">
        <v>43</v>
      </c>
      <c r="F19" s="82">
        <v>4.7</v>
      </c>
      <c r="G19" s="83">
        <f t="shared" si="0"/>
        <v>38.211029092488062</v>
      </c>
      <c r="H19" s="78"/>
      <c r="I19" s="80">
        <v>78</v>
      </c>
      <c r="J19" s="81">
        <v>4.5999999999999996</v>
      </c>
      <c r="K19" s="84">
        <f t="shared" si="1"/>
        <v>39.04170363797693</v>
      </c>
    </row>
    <row r="20" spans="1:11" x14ac:dyDescent="0.25">
      <c r="A20" s="80">
        <v>9</v>
      </c>
      <c r="B20" s="81">
        <v>3.9</v>
      </c>
      <c r="C20" s="83">
        <f t="shared" si="2"/>
        <v>46.049188906331764</v>
      </c>
      <c r="D20" s="78"/>
      <c r="E20" s="80">
        <v>44</v>
      </c>
      <c r="F20" s="82">
        <v>4.7</v>
      </c>
      <c r="G20" s="83">
        <f t="shared" si="0"/>
        <v>38.211029092488062</v>
      </c>
      <c r="H20" s="78"/>
      <c r="I20" s="80">
        <v>79</v>
      </c>
      <c r="J20" s="81">
        <v>3.8</v>
      </c>
      <c r="K20" s="84">
        <f t="shared" si="1"/>
        <v>47.261009667024709</v>
      </c>
    </row>
    <row r="21" spans="1:11" x14ac:dyDescent="0.25">
      <c r="A21" s="80">
        <v>10</v>
      </c>
      <c r="B21" s="81">
        <v>4.0999999999999996</v>
      </c>
      <c r="C21" s="83">
        <f t="shared" si="2"/>
        <v>43.80288700846193</v>
      </c>
      <c r="D21" s="78"/>
      <c r="E21" s="80">
        <v>45</v>
      </c>
      <c r="F21" s="82">
        <v>4.4000000000000004</v>
      </c>
      <c r="G21" s="83">
        <f t="shared" si="0"/>
        <v>40.816326530612244</v>
      </c>
      <c r="H21" s="78"/>
      <c r="I21" s="80">
        <v>80</v>
      </c>
      <c r="J21" s="81">
        <v>4.2</v>
      </c>
      <c r="K21" s="84">
        <f t="shared" si="1"/>
        <v>42.759961127308067</v>
      </c>
    </row>
    <row r="22" spans="1:11" x14ac:dyDescent="0.25">
      <c r="A22" s="80">
        <v>11</v>
      </c>
      <c r="B22" s="81">
        <v>4</v>
      </c>
      <c r="C22" s="83">
        <f t="shared" si="2"/>
        <v>44.897959183673471</v>
      </c>
      <c r="D22" s="78"/>
      <c r="E22" s="80">
        <v>46</v>
      </c>
      <c r="F22" s="82">
        <v>4.3</v>
      </c>
      <c r="G22" s="83">
        <f t="shared" si="0"/>
        <v>41.765543426672998</v>
      </c>
      <c r="H22" s="78"/>
      <c r="I22" s="80">
        <v>81</v>
      </c>
      <c r="J22" s="81">
        <v>4.9000000000000004</v>
      </c>
      <c r="K22" s="84">
        <f t="shared" si="1"/>
        <v>36.651395251978343</v>
      </c>
    </row>
    <row r="23" spans="1:11" x14ac:dyDescent="0.25">
      <c r="A23" s="80">
        <v>12</v>
      </c>
      <c r="B23" s="81">
        <v>3.8</v>
      </c>
      <c r="C23" s="83">
        <f t="shared" si="2"/>
        <v>47.261009667024709</v>
      </c>
      <c r="D23" s="78"/>
      <c r="E23" s="80">
        <v>47</v>
      </c>
      <c r="F23" s="82">
        <v>5.6</v>
      </c>
      <c r="G23" s="83">
        <f t="shared" si="0"/>
        <v>32.069970845481052</v>
      </c>
      <c r="H23" s="78"/>
      <c r="I23" s="80">
        <v>82</v>
      </c>
      <c r="J23" s="81">
        <v>4.3</v>
      </c>
      <c r="K23" s="84">
        <f t="shared" si="1"/>
        <v>41.765543426672998</v>
      </c>
    </row>
    <row r="24" spans="1:11" x14ac:dyDescent="0.25">
      <c r="A24" s="80">
        <v>13</v>
      </c>
      <c r="B24" s="81">
        <v>4.3</v>
      </c>
      <c r="C24" s="83">
        <f t="shared" si="2"/>
        <v>41.765543426672998</v>
      </c>
      <c r="D24" s="78"/>
      <c r="E24" s="80">
        <v>48</v>
      </c>
      <c r="F24" s="82">
        <v>4.2</v>
      </c>
      <c r="G24" s="83">
        <f t="shared" si="0"/>
        <v>42.759961127308067</v>
      </c>
      <c r="H24" s="78"/>
      <c r="I24" s="80">
        <v>83</v>
      </c>
      <c r="J24" s="81">
        <v>5.4</v>
      </c>
      <c r="K24" s="84">
        <f t="shared" si="1"/>
        <v>33.257747543461825</v>
      </c>
    </row>
    <row r="25" spans="1:11" x14ac:dyDescent="0.25">
      <c r="A25" s="80">
        <v>14</v>
      </c>
      <c r="B25" s="81">
        <v>3.6</v>
      </c>
      <c r="C25" s="83">
        <f t="shared" si="2"/>
        <v>49.886621315192748</v>
      </c>
      <c r="D25" s="78"/>
      <c r="E25" s="80">
        <v>49</v>
      </c>
      <c r="F25" s="82">
        <v>4.9000000000000004</v>
      </c>
      <c r="G25" s="83">
        <f t="shared" si="0"/>
        <v>36.651395251978343</v>
      </c>
      <c r="H25" s="78"/>
      <c r="I25" s="80">
        <v>84</v>
      </c>
      <c r="J25" s="81">
        <v>4.3</v>
      </c>
      <c r="K25" s="84">
        <f t="shared" si="1"/>
        <v>41.765543426672998</v>
      </c>
    </row>
    <row r="26" spans="1:11" x14ac:dyDescent="0.25">
      <c r="A26" s="80">
        <v>15</v>
      </c>
      <c r="B26" s="81">
        <v>6.7</v>
      </c>
      <c r="C26" s="83">
        <f t="shared" si="2"/>
        <v>26.804751751446847</v>
      </c>
      <c r="D26" s="78"/>
      <c r="E26" s="80">
        <v>50</v>
      </c>
      <c r="F26" s="82">
        <v>4.4000000000000004</v>
      </c>
      <c r="G26" s="83">
        <f t="shared" si="0"/>
        <v>40.816326530612244</v>
      </c>
      <c r="H26" s="78"/>
      <c r="I26" s="80">
        <v>85</v>
      </c>
      <c r="J26" s="81">
        <v>4.9000000000000004</v>
      </c>
      <c r="K26" s="84">
        <f t="shared" si="1"/>
        <v>36.651395251978343</v>
      </c>
    </row>
    <row r="27" spans="1:11" x14ac:dyDescent="0.25">
      <c r="A27" s="80">
        <v>16</v>
      </c>
      <c r="B27" s="81">
        <v>4.7</v>
      </c>
      <c r="C27" s="83">
        <f t="shared" si="2"/>
        <v>38.211029092488062</v>
      </c>
      <c r="D27" s="78"/>
      <c r="E27" s="80">
        <v>51</v>
      </c>
      <c r="F27" s="82">
        <v>4.7</v>
      </c>
      <c r="G27" s="83">
        <f t="shared" si="0"/>
        <v>38.211029092488062</v>
      </c>
      <c r="H27" s="78"/>
      <c r="I27" s="80">
        <v>86</v>
      </c>
      <c r="J27" s="81">
        <v>5.7</v>
      </c>
      <c r="K27" s="84">
        <f t="shared" si="1"/>
        <v>31.507339778016473</v>
      </c>
    </row>
    <row r="28" spans="1:11" x14ac:dyDescent="0.25">
      <c r="A28" s="80">
        <v>17</v>
      </c>
      <c r="B28" s="81">
        <v>5.9</v>
      </c>
      <c r="C28" s="83">
        <f t="shared" si="2"/>
        <v>30.439294361812522</v>
      </c>
      <c r="D28" s="78"/>
      <c r="E28" s="80">
        <v>52</v>
      </c>
      <c r="F28" s="82">
        <v>4.9000000000000004</v>
      </c>
      <c r="G28" s="83">
        <f t="shared" si="0"/>
        <v>36.651395251978343</v>
      </c>
      <c r="H28" s="78"/>
      <c r="I28" s="80">
        <v>87</v>
      </c>
      <c r="J28" s="81">
        <v>4.7</v>
      </c>
      <c r="K28" s="84">
        <f t="shared" si="1"/>
        <v>38.211029092488062</v>
      </c>
    </row>
    <row r="29" spans="1:11" x14ac:dyDescent="0.25">
      <c r="A29" s="80">
        <v>18</v>
      </c>
      <c r="B29" s="81">
        <v>5.0999999999999996</v>
      </c>
      <c r="C29" s="83">
        <f t="shared" si="2"/>
        <v>35.214085634253706</v>
      </c>
      <c r="D29" s="78"/>
      <c r="E29" s="80">
        <v>53</v>
      </c>
      <c r="F29" s="82">
        <v>4.9000000000000004</v>
      </c>
      <c r="G29" s="83">
        <f t="shared" si="0"/>
        <v>36.651395251978343</v>
      </c>
      <c r="H29" s="78"/>
      <c r="I29" s="80">
        <v>88</v>
      </c>
      <c r="J29" s="81">
        <v>5.4</v>
      </c>
      <c r="K29" s="84">
        <f t="shared" si="1"/>
        <v>33.257747543461825</v>
      </c>
    </row>
    <row r="30" spans="1:11" x14ac:dyDescent="0.25">
      <c r="A30" s="80">
        <v>19</v>
      </c>
      <c r="B30" s="81">
        <v>4.3</v>
      </c>
      <c r="C30" s="83">
        <f t="shared" si="2"/>
        <v>41.765543426672998</v>
      </c>
      <c r="D30" s="78"/>
      <c r="E30" s="80">
        <v>54</v>
      </c>
      <c r="F30" s="82">
        <v>5.0999999999999996</v>
      </c>
      <c r="G30" s="83">
        <f t="shared" si="0"/>
        <v>35.214085634253706</v>
      </c>
      <c r="H30" s="78"/>
      <c r="I30" s="80">
        <v>89</v>
      </c>
      <c r="J30" s="81">
        <v>5.3</v>
      </c>
      <c r="K30" s="84">
        <f t="shared" si="1"/>
        <v>33.885252214093185</v>
      </c>
    </row>
    <row r="31" spans="1:11" x14ac:dyDescent="0.25">
      <c r="A31" s="80">
        <v>20</v>
      </c>
      <c r="B31" s="81">
        <v>5.0999999999999996</v>
      </c>
      <c r="C31" s="83">
        <f t="shared" si="2"/>
        <v>35.214085634253706</v>
      </c>
      <c r="D31" s="78"/>
      <c r="E31" s="80">
        <v>55</v>
      </c>
      <c r="F31" s="82">
        <v>4.9000000000000004</v>
      </c>
      <c r="G31" s="83">
        <f t="shared" si="0"/>
        <v>36.651395251978343</v>
      </c>
      <c r="H31" s="78"/>
      <c r="I31" s="80">
        <v>90</v>
      </c>
      <c r="J31" s="81">
        <v>4.3</v>
      </c>
      <c r="K31" s="84">
        <f t="shared" si="1"/>
        <v>41.765543426672998</v>
      </c>
    </row>
    <row r="32" spans="1:11" x14ac:dyDescent="0.25">
      <c r="A32" s="80">
        <v>21</v>
      </c>
      <c r="B32" s="81"/>
      <c r="C32" s="83" t="str">
        <f t="shared" si="2"/>
        <v/>
      </c>
      <c r="D32" s="78"/>
      <c r="E32" s="80">
        <v>56</v>
      </c>
      <c r="F32" s="82">
        <v>3.1</v>
      </c>
      <c r="G32" s="83">
        <f t="shared" si="0"/>
        <v>57.932850559578668</v>
      </c>
      <c r="H32" s="78"/>
      <c r="I32" s="80">
        <v>91</v>
      </c>
      <c r="J32" s="81"/>
      <c r="K32" s="84" t="str">
        <f t="shared" si="1"/>
        <v/>
      </c>
    </row>
    <row r="33" spans="1:11" x14ac:dyDescent="0.25">
      <c r="A33" s="80">
        <v>22</v>
      </c>
      <c r="B33" s="81">
        <v>4.3</v>
      </c>
      <c r="C33" s="83">
        <f t="shared" si="2"/>
        <v>41.765543426672998</v>
      </c>
      <c r="D33" s="78"/>
      <c r="E33" s="80">
        <v>57</v>
      </c>
      <c r="F33" s="82">
        <v>4.9000000000000004</v>
      </c>
      <c r="G33" s="83">
        <f t="shared" si="0"/>
        <v>36.651395251978343</v>
      </c>
      <c r="H33" s="78"/>
      <c r="I33" s="80">
        <v>92</v>
      </c>
      <c r="J33" s="81"/>
      <c r="K33" s="84" t="str">
        <f t="shared" si="1"/>
        <v/>
      </c>
    </row>
    <row r="34" spans="1:11" x14ac:dyDescent="0.25">
      <c r="A34" s="80">
        <v>23</v>
      </c>
      <c r="B34" s="81"/>
      <c r="C34" s="83" t="str">
        <f t="shared" si="2"/>
        <v/>
      </c>
      <c r="D34" s="78"/>
      <c r="E34" s="80">
        <v>58</v>
      </c>
      <c r="F34" s="82">
        <v>3.2</v>
      </c>
      <c r="G34" s="83">
        <f t="shared" si="0"/>
        <v>56.122448979591837</v>
      </c>
      <c r="H34" s="78"/>
      <c r="I34" s="80">
        <v>93</v>
      </c>
      <c r="J34" s="81"/>
      <c r="K34" s="84" t="str">
        <f t="shared" si="1"/>
        <v/>
      </c>
    </row>
    <row r="35" spans="1:11" x14ac:dyDescent="0.25">
      <c r="A35" s="80">
        <v>24</v>
      </c>
      <c r="B35" s="81">
        <v>4.7</v>
      </c>
      <c r="C35" s="83">
        <f t="shared" si="2"/>
        <v>38.211029092488062</v>
      </c>
      <c r="D35" s="78"/>
      <c r="E35" s="80">
        <v>59</v>
      </c>
      <c r="F35" s="82">
        <v>4.7</v>
      </c>
      <c r="G35" s="83">
        <f t="shared" si="0"/>
        <v>38.211029092488062</v>
      </c>
      <c r="H35" s="78"/>
      <c r="I35" s="80">
        <v>94</v>
      </c>
      <c r="J35" s="81">
        <v>4.7</v>
      </c>
      <c r="K35" s="84">
        <f t="shared" si="1"/>
        <v>38.211029092488062</v>
      </c>
    </row>
    <row r="36" spans="1:11" x14ac:dyDescent="0.25">
      <c r="A36" s="80">
        <v>25</v>
      </c>
      <c r="B36" s="81"/>
      <c r="C36" s="83" t="str">
        <f t="shared" si="2"/>
        <v/>
      </c>
      <c r="D36" s="78"/>
      <c r="E36" s="80">
        <v>60</v>
      </c>
      <c r="F36" s="82">
        <v>3.3</v>
      </c>
      <c r="G36" s="83">
        <f t="shared" si="0"/>
        <v>54.421768707482997</v>
      </c>
      <c r="H36" s="78"/>
      <c r="I36" s="80">
        <v>95</v>
      </c>
      <c r="J36" s="81"/>
      <c r="K36" s="84" t="str">
        <f t="shared" si="1"/>
        <v/>
      </c>
    </row>
    <row r="37" spans="1:11" x14ac:dyDescent="0.25">
      <c r="A37" s="80">
        <v>26</v>
      </c>
      <c r="B37" s="81"/>
      <c r="C37" s="83" t="str">
        <f t="shared" si="2"/>
        <v/>
      </c>
      <c r="D37" s="78"/>
      <c r="E37" s="80">
        <v>61</v>
      </c>
      <c r="F37" s="82">
        <v>3.2</v>
      </c>
      <c r="G37" s="83">
        <f t="shared" si="0"/>
        <v>56.122448979591837</v>
      </c>
      <c r="H37" s="78"/>
      <c r="I37" s="80">
        <v>96</v>
      </c>
      <c r="J37" s="81">
        <v>4.3</v>
      </c>
      <c r="K37" s="84">
        <f t="shared" si="1"/>
        <v>41.765543426672998</v>
      </c>
    </row>
    <row r="38" spans="1:11" x14ac:dyDescent="0.25">
      <c r="A38" s="80">
        <v>27</v>
      </c>
      <c r="B38" s="81"/>
      <c r="C38" s="83" t="str">
        <f t="shared" si="2"/>
        <v/>
      </c>
      <c r="D38" s="78"/>
      <c r="E38" s="80">
        <v>62</v>
      </c>
      <c r="F38" s="82"/>
      <c r="G38" s="83" t="str">
        <f t="shared" si="0"/>
        <v/>
      </c>
      <c r="H38" s="78"/>
      <c r="I38" s="80">
        <v>97</v>
      </c>
      <c r="J38" s="81"/>
      <c r="K38" s="84" t="str">
        <f t="shared" si="1"/>
        <v/>
      </c>
    </row>
    <row r="39" spans="1:11" x14ac:dyDescent="0.25">
      <c r="A39" s="80">
        <v>28</v>
      </c>
      <c r="B39" s="81">
        <v>3.8</v>
      </c>
      <c r="C39" s="83">
        <f t="shared" si="2"/>
        <v>47.261009667024709</v>
      </c>
      <c r="D39" s="78"/>
      <c r="E39" s="80">
        <v>63</v>
      </c>
      <c r="F39" s="82"/>
      <c r="G39" s="83" t="str">
        <f t="shared" si="0"/>
        <v/>
      </c>
      <c r="H39" s="78"/>
      <c r="I39" s="80">
        <v>98</v>
      </c>
      <c r="J39" s="81"/>
      <c r="K39" s="84" t="str">
        <f t="shared" si="1"/>
        <v/>
      </c>
    </row>
    <row r="40" spans="1:11" x14ac:dyDescent="0.25">
      <c r="A40" s="80">
        <v>29</v>
      </c>
      <c r="B40" s="81">
        <v>4.3</v>
      </c>
      <c r="C40" s="83">
        <f t="shared" si="2"/>
        <v>41.765543426672998</v>
      </c>
      <c r="D40" s="78"/>
      <c r="E40" s="80">
        <v>64</v>
      </c>
      <c r="F40" s="82"/>
      <c r="G40" s="83" t="str">
        <f t="shared" si="0"/>
        <v/>
      </c>
      <c r="H40" s="78"/>
      <c r="I40" s="80">
        <v>99</v>
      </c>
      <c r="J40" s="81"/>
      <c r="K40" s="84" t="str">
        <f t="shared" si="1"/>
        <v/>
      </c>
    </row>
    <row r="41" spans="1:11" x14ac:dyDescent="0.25">
      <c r="A41" s="80">
        <v>30</v>
      </c>
      <c r="B41" s="81">
        <v>3.8</v>
      </c>
      <c r="C41" s="83">
        <f t="shared" si="2"/>
        <v>47.261009667024709</v>
      </c>
      <c r="D41" s="78"/>
      <c r="E41" s="80">
        <v>65</v>
      </c>
      <c r="F41" s="82">
        <v>4.3</v>
      </c>
      <c r="G41" s="83">
        <f t="shared" si="0"/>
        <v>41.765543426672998</v>
      </c>
      <c r="H41" s="78"/>
      <c r="I41" s="80">
        <v>100</v>
      </c>
      <c r="J41" s="81"/>
      <c r="K41" s="84" t="str">
        <f t="shared" si="1"/>
        <v/>
      </c>
    </row>
    <row r="42" spans="1:11" x14ac:dyDescent="0.25">
      <c r="A42" s="80">
        <v>31</v>
      </c>
      <c r="B42" s="81">
        <v>3.4</v>
      </c>
      <c r="C42" s="83">
        <f t="shared" si="2"/>
        <v>52.821128451380552</v>
      </c>
      <c r="D42" s="78"/>
      <c r="E42" s="80">
        <v>66</v>
      </c>
      <c r="F42" s="82"/>
      <c r="G42" s="83" t="str">
        <f t="shared" si="0"/>
        <v/>
      </c>
      <c r="H42" s="78"/>
      <c r="I42" s="80">
        <v>101</v>
      </c>
      <c r="J42" s="81"/>
      <c r="K42" s="84" t="str">
        <f t="shared" si="1"/>
        <v/>
      </c>
    </row>
    <row r="43" spans="1:11" x14ac:dyDescent="0.25">
      <c r="A43" s="80">
        <v>32</v>
      </c>
      <c r="B43" s="81"/>
      <c r="C43" s="83" t="str">
        <f t="shared" si="2"/>
        <v/>
      </c>
      <c r="D43" s="78"/>
      <c r="E43" s="80">
        <v>67</v>
      </c>
      <c r="F43" s="82"/>
      <c r="G43" s="83" t="str">
        <f t="shared" si="0"/>
        <v/>
      </c>
      <c r="H43" s="78"/>
      <c r="I43" s="80">
        <v>102</v>
      </c>
      <c r="J43" s="81"/>
      <c r="K43" s="84" t="str">
        <f t="shared" si="1"/>
        <v/>
      </c>
    </row>
    <row r="44" spans="1:11" x14ac:dyDescent="0.25">
      <c r="A44" s="80">
        <v>33</v>
      </c>
      <c r="B44" s="81"/>
      <c r="C44" s="83" t="str">
        <f t="shared" si="2"/>
        <v/>
      </c>
      <c r="D44" s="78"/>
      <c r="E44" s="80">
        <v>68</v>
      </c>
      <c r="F44" s="82"/>
      <c r="G44" s="83" t="str">
        <f t="shared" si="0"/>
        <v/>
      </c>
      <c r="H44" s="78"/>
      <c r="I44" s="80">
        <v>103</v>
      </c>
      <c r="J44" s="81"/>
      <c r="K44" s="84" t="str">
        <f t="shared" si="1"/>
        <v/>
      </c>
    </row>
    <row r="45" spans="1:11" x14ac:dyDescent="0.25">
      <c r="A45" s="80">
        <v>34</v>
      </c>
      <c r="B45" s="81"/>
      <c r="C45" s="83" t="str">
        <f t="shared" si="2"/>
        <v/>
      </c>
      <c r="D45" s="78"/>
      <c r="E45" s="80">
        <v>69</v>
      </c>
      <c r="F45" s="82"/>
      <c r="G45" s="83" t="str">
        <f t="shared" si="0"/>
        <v/>
      </c>
      <c r="H45" s="78"/>
      <c r="I45" s="80">
        <v>104</v>
      </c>
      <c r="J45" s="81"/>
      <c r="K45" s="84" t="str">
        <f t="shared" si="1"/>
        <v/>
      </c>
    </row>
    <row r="46" spans="1:11" x14ac:dyDescent="0.25">
      <c r="A46" s="80">
        <v>35</v>
      </c>
      <c r="B46" s="81"/>
      <c r="C46" s="83" t="str">
        <f t="shared" si="2"/>
        <v/>
      </c>
      <c r="D46" s="78"/>
      <c r="E46" s="80">
        <v>70</v>
      </c>
      <c r="F46" s="82"/>
      <c r="G46" s="83" t="str">
        <f t="shared" si="0"/>
        <v/>
      </c>
      <c r="H46" s="78"/>
      <c r="I46" s="80">
        <v>105</v>
      </c>
      <c r="J46" s="81"/>
      <c r="K46" s="84" t="str">
        <f t="shared" si="1"/>
        <v/>
      </c>
    </row>
  </sheetData>
  <sheetProtection sheet="1" objects="1" scenarios="1"/>
  <mergeCells count="11">
    <mergeCell ref="C7:H9"/>
    <mergeCell ref="C3:E3"/>
    <mergeCell ref="C4:E4"/>
    <mergeCell ref="C2:E2"/>
    <mergeCell ref="A1:K1"/>
    <mergeCell ref="H2:I2"/>
    <mergeCell ref="H3:I3"/>
    <mergeCell ref="H4:I4"/>
    <mergeCell ref="G6:H6"/>
    <mergeCell ref="C5:E5"/>
    <mergeCell ref="H5:K5"/>
  </mergeCells>
  <pageMargins left="0.7" right="0.7" top="0.75" bottom="0.75" header="0.3" footer="0.3"/>
  <pageSetup scale="99" orientation="portrait" r:id="rId1"/>
  <headerFooter>
    <oddHeader>&amp;LActive Transportation Research Center&amp;RReduced Speeds (Stopwatch Method)</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EE7CF-FAE8-4E99-BA5B-56D50F1587CA}">
  <sheetPr>
    <pageSetUpPr fitToPage="1"/>
  </sheetPr>
  <dimension ref="A1:T45"/>
  <sheetViews>
    <sheetView view="pageLayout" zoomScaleNormal="100" zoomScaleSheetLayoutView="70" workbookViewId="0">
      <selection activeCell="C2" sqref="C2:D2"/>
    </sheetView>
  </sheetViews>
  <sheetFormatPr defaultColWidth="9.140625" defaultRowHeight="15" x14ac:dyDescent="0.25"/>
  <cols>
    <col min="1" max="1" width="7.7109375" style="55" customWidth="1"/>
    <col min="2" max="2" width="15.28515625" style="55" customWidth="1"/>
    <col min="3" max="3" width="9.5703125" style="55" customWidth="1"/>
    <col min="4" max="4" width="7.5703125" style="55" customWidth="1"/>
    <col min="5" max="5" width="15.28515625" style="63" customWidth="1"/>
    <col min="6" max="6" width="9.5703125" style="63" customWidth="1"/>
    <col min="7" max="7" width="7.7109375" style="55" customWidth="1"/>
    <col min="8" max="8" width="15.28515625" style="55" customWidth="1"/>
    <col min="9" max="9" width="7.5703125" style="55" customWidth="1"/>
    <col min="10" max="10" width="10.140625" style="55" customWidth="1"/>
    <col min="11" max="11" width="11.42578125" style="55" customWidth="1"/>
    <col min="12" max="16384" width="9.140625" style="55"/>
  </cols>
  <sheetData>
    <row r="1" spans="1:20" ht="15.75" x14ac:dyDescent="0.25">
      <c r="A1" s="124" t="s">
        <v>25</v>
      </c>
      <c r="B1" s="125"/>
      <c r="C1" s="125"/>
      <c r="D1" s="125"/>
      <c r="E1" s="125"/>
      <c r="F1" s="125"/>
      <c r="G1" s="125"/>
      <c r="H1" s="125"/>
      <c r="I1" s="54"/>
      <c r="J1" s="54"/>
      <c r="K1" s="54"/>
    </row>
    <row r="2" spans="1:20" x14ac:dyDescent="0.25">
      <c r="A2" s="56"/>
      <c r="B2" s="57" t="s">
        <v>26</v>
      </c>
      <c r="C2" s="123"/>
      <c r="D2" s="123"/>
      <c r="F2" s="57" t="s">
        <v>27</v>
      </c>
      <c r="G2" s="123"/>
      <c r="H2" s="131"/>
    </row>
    <row r="3" spans="1:20" x14ac:dyDescent="0.25">
      <c r="A3" s="61"/>
      <c r="B3" s="62" t="s">
        <v>28</v>
      </c>
      <c r="C3" s="122"/>
      <c r="D3" s="122"/>
      <c r="F3" s="62" t="s">
        <v>29</v>
      </c>
      <c r="G3" s="122"/>
      <c r="H3" s="132"/>
    </row>
    <row r="4" spans="1:20" x14ac:dyDescent="0.25">
      <c r="A4" s="61"/>
      <c r="B4" s="62" t="s">
        <v>0</v>
      </c>
      <c r="C4" s="122"/>
      <c r="D4" s="122"/>
      <c r="F4" s="62" t="s">
        <v>30</v>
      </c>
      <c r="G4" s="122"/>
      <c r="H4" s="132"/>
    </row>
    <row r="5" spans="1:20" x14ac:dyDescent="0.25">
      <c r="A5" s="65"/>
      <c r="B5" s="66" t="s">
        <v>12</v>
      </c>
      <c r="C5" s="93" t="str">
        <f>IF(Overview!D2="","",Overview!D2)</f>
        <v/>
      </c>
      <c r="D5" s="93"/>
      <c r="E5" s="87"/>
      <c r="F5" s="66" t="s">
        <v>13</v>
      </c>
      <c r="G5" s="85" t="str">
        <f>IF(Overview!D4="","",Overview!D4)</f>
        <v/>
      </c>
      <c r="H5" s="86"/>
      <c r="I5" s="88"/>
      <c r="J5" s="88"/>
    </row>
    <row r="6" spans="1:20" ht="18.75" customHeight="1" x14ac:dyDescent="0.25">
      <c r="A6" s="56"/>
      <c r="B6" s="57" t="s">
        <v>31</v>
      </c>
      <c r="C6" s="89"/>
      <c r="D6" s="58"/>
      <c r="E6" s="58"/>
      <c r="F6" s="57"/>
      <c r="G6" s="59"/>
      <c r="H6" s="60"/>
    </row>
    <row r="7" spans="1:20" ht="18.75" customHeight="1" x14ac:dyDescent="0.25">
      <c r="A7" s="61"/>
      <c r="B7" s="62" t="s">
        <v>33</v>
      </c>
      <c r="C7" s="120"/>
      <c r="D7" s="120"/>
      <c r="E7" s="120"/>
      <c r="F7" s="120"/>
      <c r="G7" s="120"/>
      <c r="H7" s="129"/>
      <c r="I7" s="52"/>
    </row>
    <row r="8" spans="1:20" ht="18.75" x14ac:dyDescent="0.3">
      <c r="A8" s="65"/>
      <c r="B8" s="90"/>
      <c r="C8" s="121"/>
      <c r="D8" s="121"/>
      <c r="E8" s="121"/>
      <c r="F8" s="121"/>
      <c r="G8" s="121"/>
      <c r="H8" s="130"/>
      <c r="J8" s="91"/>
      <c r="K8" s="70"/>
      <c r="L8" s="70"/>
      <c r="M8" s="70"/>
      <c r="N8" s="70"/>
      <c r="O8" s="70"/>
      <c r="P8" s="70"/>
      <c r="Q8" s="70"/>
      <c r="R8" s="70"/>
      <c r="S8" s="70"/>
      <c r="T8" s="70"/>
    </row>
    <row r="10" spans="1:20" x14ac:dyDescent="0.25">
      <c r="A10" s="75" t="s">
        <v>35</v>
      </c>
      <c r="B10" s="76" t="s">
        <v>37</v>
      </c>
      <c r="C10" s="78"/>
      <c r="D10" s="75" t="s">
        <v>35</v>
      </c>
      <c r="E10" s="77" t="s">
        <v>37</v>
      </c>
      <c r="F10" s="78"/>
      <c r="G10" s="75" t="s">
        <v>35</v>
      </c>
      <c r="H10" s="75" t="s">
        <v>37</v>
      </c>
    </row>
    <row r="11" spans="1:20" x14ac:dyDescent="0.25">
      <c r="A11" s="80">
        <v>1</v>
      </c>
      <c r="B11" s="81"/>
      <c r="C11" s="78"/>
      <c r="D11" s="80">
        <v>36</v>
      </c>
      <c r="E11" s="82"/>
      <c r="F11" s="78"/>
      <c r="G11" s="80">
        <v>71</v>
      </c>
      <c r="H11" s="92"/>
    </row>
    <row r="12" spans="1:20" x14ac:dyDescent="0.25">
      <c r="A12" s="80">
        <v>2</v>
      </c>
      <c r="B12" s="81"/>
      <c r="C12" s="78"/>
      <c r="D12" s="80">
        <v>37</v>
      </c>
      <c r="E12" s="82"/>
      <c r="F12" s="78"/>
      <c r="G12" s="80">
        <v>72</v>
      </c>
      <c r="H12" s="92"/>
    </row>
    <row r="13" spans="1:20" x14ac:dyDescent="0.25">
      <c r="A13" s="80">
        <v>3</v>
      </c>
      <c r="B13" s="81"/>
      <c r="C13" s="78"/>
      <c r="D13" s="80">
        <v>38</v>
      </c>
      <c r="E13" s="82"/>
      <c r="F13" s="78"/>
      <c r="G13" s="80">
        <v>73</v>
      </c>
      <c r="H13" s="92"/>
    </row>
    <row r="14" spans="1:20" x14ac:dyDescent="0.25">
      <c r="A14" s="80">
        <v>4</v>
      </c>
      <c r="B14" s="81"/>
      <c r="C14" s="78"/>
      <c r="D14" s="80">
        <v>39</v>
      </c>
      <c r="E14" s="82"/>
      <c r="F14" s="78"/>
      <c r="G14" s="80">
        <v>74</v>
      </c>
      <c r="H14" s="92"/>
    </row>
    <row r="15" spans="1:20" x14ac:dyDescent="0.25">
      <c r="A15" s="80">
        <v>5</v>
      </c>
      <c r="B15" s="81"/>
      <c r="C15" s="78"/>
      <c r="D15" s="80">
        <v>40</v>
      </c>
      <c r="E15" s="82"/>
      <c r="F15" s="78"/>
      <c r="G15" s="80">
        <v>75</v>
      </c>
      <c r="H15" s="92"/>
    </row>
    <row r="16" spans="1:20" x14ac:dyDescent="0.25">
      <c r="A16" s="80">
        <v>6</v>
      </c>
      <c r="B16" s="81"/>
      <c r="C16" s="78"/>
      <c r="D16" s="80">
        <v>41</v>
      </c>
      <c r="E16" s="82"/>
      <c r="F16" s="78"/>
      <c r="G16" s="80">
        <v>76</v>
      </c>
      <c r="H16" s="92"/>
    </row>
    <row r="17" spans="1:8" x14ac:dyDescent="0.25">
      <c r="A17" s="80">
        <v>7</v>
      </c>
      <c r="B17" s="81"/>
      <c r="C17" s="78"/>
      <c r="D17" s="80">
        <v>42</v>
      </c>
      <c r="E17" s="82"/>
      <c r="F17" s="78"/>
      <c r="G17" s="80">
        <v>77</v>
      </c>
      <c r="H17" s="92"/>
    </row>
    <row r="18" spans="1:8" x14ac:dyDescent="0.25">
      <c r="A18" s="80">
        <v>8</v>
      </c>
      <c r="B18" s="81"/>
      <c r="C18" s="78"/>
      <c r="D18" s="80">
        <v>43</v>
      </c>
      <c r="E18" s="82"/>
      <c r="F18" s="78"/>
      <c r="G18" s="80">
        <v>78</v>
      </c>
      <c r="H18" s="92"/>
    </row>
    <row r="19" spans="1:8" x14ac:dyDescent="0.25">
      <c r="A19" s="80">
        <v>9</v>
      </c>
      <c r="B19" s="81"/>
      <c r="C19" s="78"/>
      <c r="D19" s="80">
        <v>44</v>
      </c>
      <c r="E19" s="82"/>
      <c r="F19" s="78"/>
      <c r="G19" s="80">
        <v>79</v>
      </c>
      <c r="H19" s="92"/>
    </row>
    <row r="20" spans="1:8" x14ac:dyDescent="0.25">
      <c r="A20" s="80">
        <v>10</v>
      </c>
      <c r="B20" s="81"/>
      <c r="C20" s="78"/>
      <c r="D20" s="80">
        <v>45</v>
      </c>
      <c r="E20" s="82"/>
      <c r="F20" s="78"/>
      <c r="G20" s="80">
        <v>80</v>
      </c>
      <c r="H20" s="92"/>
    </row>
    <row r="21" spans="1:8" x14ac:dyDescent="0.25">
      <c r="A21" s="80">
        <v>11</v>
      </c>
      <c r="B21" s="81"/>
      <c r="C21" s="78"/>
      <c r="D21" s="80">
        <v>46</v>
      </c>
      <c r="E21" s="82"/>
      <c r="F21" s="78"/>
      <c r="G21" s="80">
        <v>81</v>
      </c>
      <c r="H21" s="92"/>
    </row>
    <row r="22" spans="1:8" x14ac:dyDescent="0.25">
      <c r="A22" s="80">
        <v>12</v>
      </c>
      <c r="B22" s="81"/>
      <c r="C22" s="78"/>
      <c r="D22" s="80">
        <v>47</v>
      </c>
      <c r="E22" s="82"/>
      <c r="F22" s="78"/>
      <c r="G22" s="80">
        <v>82</v>
      </c>
      <c r="H22" s="92"/>
    </row>
    <row r="23" spans="1:8" x14ac:dyDescent="0.25">
      <c r="A23" s="80">
        <v>13</v>
      </c>
      <c r="B23" s="81"/>
      <c r="C23" s="78"/>
      <c r="D23" s="80">
        <v>48</v>
      </c>
      <c r="E23" s="82"/>
      <c r="F23" s="78"/>
      <c r="G23" s="80">
        <v>83</v>
      </c>
      <c r="H23" s="92"/>
    </row>
    <row r="24" spans="1:8" x14ac:dyDescent="0.25">
      <c r="A24" s="80">
        <v>14</v>
      </c>
      <c r="B24" s="81"/>
      <c r="C24" s="78"/>
      <c r="D24" s="80">
        <v>49</v>
      </c>
      <c r="E24" s="82"/>
      <c r="F24" s="78"/>
      <c r="G24" s="80">
        <v>84</v>
      </c>
      <c r="H24" s="92"/>
    </row>
    <row r="25" spans="1:8" x14ac:dyDescent="0.25">
      <c r="A25" s="80">
        <v>15</v>
      </c>
      <c r="B25" s="81"/>
      <c r="C25" s="78"/>
      <c r="D25" s="80">
        <v>50</v>
      </c>
      <c r="E25" s="82"/>
      <c r="F25" s="78"/>
      <c r="G25" s="80">
        <v>85</v>
      </c>
      <c r="H25" s="92"/>
    </row>
    <row r="26" spans="1:8" x14ac:dyDescent="0.25">
      <c r="A26" s="80">
        <v>16</v>
      </c>
      <c r="B26" s="81"/>
      <c r="C26" s="78"/>
      <c r="D26" s="80">
        <v>51</v>
      </c>
      <c r="E26" s="82"/>
      <c r="F26" s="78"/>
      <c r="G26" s="80">
        <v>86</v>
      </c>
      <c r="H26" s="92"/>
    </row>
    <row r="27" spans="1:8" x14ac:dyDescent="0.25">
      <c r="A27" s="80">
        <v>17</v>
      </c>
      <c r="B27" s="81"/>
      <c r="C27" s="78"/>
      <c r="D27" s="80">
        <v>52</v>
      </c>
      <c r="E27" s="82"/>
      <c r="F27" s="78"/>
      <c r="G27" s="80">
        <v>87</v>
      </c>
      <c r="H27" s="92"/>
    </row>
    <row r="28" spans="1:8" x14ac:dyDescent="0.25">
      <c r="A28" s="80">
        <v>18</v>
      </c>
      <c r="B28" s="81"/>
      <c r="C28" s="78"/>
      <c r="D28" s="80">
        <v>53</v>
      </c>
      <c r="E28" s="82"/>
      <c r="F28" s="78"/>
      <c r="G28" s="80">
        <v>88</v>
      </c>
      <c r="H28" s="92"/>
    </row>
    <row r="29" spans="1:8" x14ac:dyDescent="0.25">
      <c r="A29" s="80">
        <v>19</v>
      </c>
      <c r="B29" s="81"/>
      <c r="C29" s="78"/>
      <c r="D29" s="80">
        <v>54</v>
      </c>
      <c r="E29" s="82"/>
      <c r="F29" s="78"/>
      <c r="G29" s="80">
        <v>89</v>
      </c>
      <c r="H29" s="92"/>
    </row>
    <row r="30" spans="1:8" x14ac:dyDescent="0.25">
      <c r="A30" s="80">
        <v>20</v>
      </c>
      <c r="B30" s="81"/>
      <c r="C30" s="78"/>
      <c r="D30" s="80">
        <v>55</v>
      </c>
      <c r="E30" s="82"/>
      <c r="F30" s="78"/>
      <c r="G30" s="80">
        <v>90</v>
      </c>
      <c r="H30" s="92"/>
    </row>
    <row r="31" spans="1:8" x14ac:dyDescent="0.25">
      <c r="A31" s="80">
        <v>21</v>
      </c>
      <c r="B31" s="81"/>
      <c r="C31" s="78"/>
      <c r="D31" s="80">
        <v>56</v>
      </c>
      <c r="E31" s="82"/>
      <c r="F31" s="78"/>
      <c r="G31" s="80">
        <v>91</v>
      </c>
      <c r="H31" s="92"/>
    </row>
    <row r="32" spans="1:8" x14ac:dyDescent="0.25">
      <c r="A32" s="80">
        <v>22</v>
      </c>
      <c r="B32" s="81"/>
      <c r="C32" s="78"/>
      <c r="D32" s="80">
        <v>57</v>
      </c>
      <c r="E32" s="82"/>
      <c r="F32" s="78"/>
      <c r="G32" s="80">
        <v>92</v>
      </c>
      <c r="H32" s="92"/>
    </row>
    <row r="33" spans="1:8" x14ac:dyDescent="0.25">
      <c r="A33" s="80">
        <v>23</v>
      </c>
      <c r="B33" s="81"/>
      <c r="C33" s="78"/>
      <c r="D33" s="80">
        <v>58</v>
      </c>
      <c r="E33" s="82"/>
      <c r="F33" s="78"/>
      <c r="G33" s="80">
        <v>93</v>
      </c>
      <c r="H33" s="92"/>
    </row>
    <row r="34" spans="1:8" x14ac:dyDescent="0.25">
      <c r="A34" s="80">
        <v>24</v>
      </c>
      <c r="B34" s="81"/>
      <c r="C34" s="78"/>
      <c r="D34" s="80">
        <v>59</v>
      </c>
      <c r="E34" s="82"/>
      <c r="F34" s="78"/>
      <c r="G34" s="80">
        <v>94</v>
      </c>
      <c r="H34" s="92"/>
    </row>
    <row r="35" spans="1:8" x14ac:dyDescent="0.25">
      <c r="A35" s="80">
        <v>25</v>
      </c>
      <c r="B35" s="81"/>
      <c r="C35" s="78"/>
      <c r="D35" s="80">
        <v>60</v>
      </c>
      <c r="E35" s="82"/>
      <c r="F35" s="78"/>
      <c r="G35" s="80">
        <v>95</v>
      </c>
      <c r="H35" s="92"/>
    </row>
    <row r="36" spans="1:8" x14ac:dyDescent="0.25">
      <c r="A36" s="80">
        <v>26</v>
      </c>
      <c r="B36" s="81"/>
      <c r="C36" s="78"/>
      <c r="D36" s="80">
        <v>61</v>
      </c>
      <c r="E36" s="82"/>
      <c r="F36" s="78"/>
      <c r="G36" s="80">
        <v>96</v>
      </c>
      <c r="H36" s="92"/>
    </row>
    <row r="37" spans="1:8" x14ac:dyDescent="0.25">
      <c r="A37" s="80">
        <v>27</v>
      </c>
      <c r="B37" s="81"/>
      <c r="C37" s="78"/>
      <c r="D37" s="80">
        <v>62</v>
      </c>
      <c r="E37" s="82"/>
      <c r="F37" s="78"/>
      <c r="G37" s="80">
        <v>97</v>
      </c>
      <c r="H37" s="92"/>
    </row>
    <row r="38" spans="1:8" x14ac:dyDescent="0.25">
      <c r="A38" s="80">
        <v>28</v>
      </c>
      <c r="B38" s="81"/>
      <c r="C38" s="78"/>
      <c r="D38" s="80">
        <v>63</v>
      </c>
      <c r="E38" s="82"/>
      <c r="F38" s="78"/>
      <c r="G38" s="80">
        <v>98</v>
      </c>
      <c r="H38" s="92"/>
    </row>
    <row r="39" spans="1:8" x14ac:dyDescent="0.25">
      <c r="A39" s="80">
        <v>29</v>
      </c>
      <c r="B39" s="81"/>
      <c r="C39" s="78"/>
      <c r="D39" s="80">
        <v>64</v>
      </c>
      <c r="E39" s="82"/>
      <c r="F39" s="78"/>
      <c r="G39" s="80">
        <v>99</v>
      </c>
      <c r="H39" s="92"/>
    </row>
    <row r="40" spans="1:8" x14ac:dyDescent="0.25">
      <c r="A40" s="80">
        <v>30</v>
      </c>
      <c r="B40" s="81"/>
      <c r="C40" s="78"/>
      <c r="D40" s="80">
        <v>65</v>
      </c>
      <c r="E40" s="82"/>
      <c r="F40" s="78"/>
      <c r="G40" s="80">
        <v>100</v>
      </c>
      <c r="H40" s="92"/>
    </row>
    <row r="41" spans="1:8" x14ac:dyDescent="0.25">
      <c r="A41" s="80">
        <v>31</v>
      </c>
      <c r="B41" s="81"/>
      <c r="C41" s="78"/>
      <c r="D41" s="80">
        <v>66</v>
      </c>
      <c r="E41" s="82"/>
      <c r="F41" s="78"/>
      <c r="G41" s="80">
        <v>101</v>
      </c>
      <c r="H41" s="92"/>
    </row>
    <row r="42" spans="1:8" x14ac:dyDescent="0.25">
      <c r="A42" s="80">
        <v>32</v>
      </c>
      <c r="B42" s="81"/>
      <c r="C42" s="78"/>
      <c r="D42" s="80">
        <v>67</v>
      </c>
      <c r="E42" s="82"/>
      <c r="F42" s="78"/>
      <c r="G42" s="80">
        <v>102</v>
      </c>
      <c r="H42" s="92"/>
    </row>
    <row r="43" spans="1:8" x14ac:dyDescent="0.25">
      <c r="A43" s="80">
        <v>33</v>
      </c>
      <c r="B43" s="81"/>
      <c r="C43" s="78"/>
      <c r="D43" s="80">
        <v>68</v>
      </c>
      <c r="E43" s="82"/>
      <c r="F43" s="78"/>
      <c r="G43" s="80">
        <v>103</v>
      </c>
      <c r="H43" s="92"/>
    </row>
    <row r="44" spans="1:8" x14ac:dyDescent="0.25">
      <c r="A44" s="80">
        <v>34</v>
      </c>
      <c r="B44" s="81"/>
      <c r="C44" s="78"/>
      <c r="D44" s="80">
        <v>69</v>
      </c>
      <c r="E44" s="82"/>
      <c r="F44" s="78"/>
      <c r="G44" s="80">
        <v>104</v>
      </c>
      <c r="H44" s="92"/>
    </row>
    <row r="45" spans="1:8" x14ac:dyDescent="0.25">
      <c r="A45" s="80">
        <v>35</v>
      </c>
      <c r="B45" s="81"/>
      <c r="C45" s="78"/>
      <c r="D45" s="80">
        <v>70</v>
      </c>
      <c r="E45" s="82"/>
      <c r="F45" s="78"/>
      <c r="G45" s="80">
        <v>105</v>
      </c>
      <c r="H45" s="92"/>
    </row>
  </sheetData>
  <sheetProtection sheet="1" objects="1" scenarios="1"/>
  <mergeCells count="8">
    <mergeCell ref="C7:H8"/>
    <mergeCell ref="A1:H1"/>
    <mergeCell ref="C2:D2"/>
    <mergeCell ref="C3:D3"/>
    <mergeCell ref="C4:D4"/>
    <mergeCell ref="G2:H2"/>
    <mergeCell ref="G3:H3"/>
    <mergeCell ref="G4:H4"/>
  </mergeCells>
  <pageMargins left="0.7" right="0.7" top="0.75" bottom="0.75" header="0.3" footer="0.3"/>
  <pageSetup orientation="portrait" r:id="rId1"/>
  <headerFooter>
    <oddHeader>&amp;LActive Transportation Research Center&amp;RReduced Speeds (Radar Method)</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19D1ACAB10A7458CB482653CB03032" ma:contentTypeVersion="15" ma:contentTypeDescription="Create a new document." ma:contentTypeScope="" ma:versionID="acd8507764453cd1bb79ee5502d65c27">
  <xsd:schema xmlns:xsd="http://www.w3.org/2001/XMLSchema" xmlns:xs="http://www.w3.org/2001/XMLSchema" xmlns:p="http://schemas.microsoft.com/office/2006/metadata/properties" xmlns:ns2="256b622d-0632-496a-8989-143ddfbea7e6" xmlns:ns3="36544517-e322-4556-8d2b-b373dabd4003" targetNamespace="http://schemas.microsoft.com/office/2006/metadata/properties" ma:root="true" ma:fieldsID="04a94c0253fdd8348fa42fd8c119f2cc" ns2:_="" ns3:_="">
    <xsd:import namespace="256b622d-0632-496a-8989-143ddfbea7e6"/>
    <xsd:import namespace="36544517-e322-4556-8d2b-b373dabd400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6b622d-0632-496a-8989-143ddfbea7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f25c9f89-7c4d-4bde-82fe-985a4f0c2f5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544517-e322-4556-8d2b-b373dabd400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df16386-ace3-4561-a905-bb9d736bffe2}" ma:internalName="TaxCatchAll" ma:showField="CatchAllData" ma:web="36544517-e322-4556-8d2b-b373dabd400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6b622d-0632-496a-8989-143ddfbea7e6">
      <Terms xmlns="http://schemas.microsoft.com/office/infopath/2007/PartnerControls"/>
    </lcf76f155ced4ddcb4097134ff3c332f>
    <TaxCatchAll xmlns="36544517-e322-4556-8d2b-b373dabd4003" xsi:nil="true"/>
  </documentManagement>
</p:properties>
</file>

<file path=customXml/itemProps1.xml><?xml version="1.0" encoding="utf-8"?>
<ds:datastoreItem xmlns:ds="http://schemas.openxmlformats.org/officeDocument/2006/customXml" ds:itemID="{3B3E7F55-88A3-4FF9-8925-221B0080F317}">
  <ds:schemaRefs>
    <ds:schemaRef ds:uri="http://schemas.microsoft.com/sharepoint/v3/contenttype/forms"/>
  </ds:schemaRefs>
</ds:datastoreItem>
</file>

<file path=customXml/itemProps2.xml><?xml version="1.0" encoding="utf-8"?>
<ds:datastoreItem xmlns:ds="http://schemas.openxmlformats.org/officeDocument/2006/customXml" ds:itemID="{BC15A96C-61AE-47FB-AE0D-4804E8C28E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6b622d-0632-496a-8989-143ddfbea7e6"/>
    <ds:schemaRef ds:uri="36544517-e322-4556-8d2b-b373dabd4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4382E8-AB73-4096-B27C-3B2F7FBF3789}">
  <ds:schemaRefs>
    <ds:schemaRef ds:uri="http://schemas.microsoft.com/office/2006/metadata/properties"/>
    <ds:schemaRef ds:uri="http://schemas.microsoft.com/office/infopath/2007/PartnerControls"/>
    <ds:schemaRef ds:uri="256b622d-0632-496a-8989-143ddfbea7e6"/>
    <ds:schemaRef ds:uri="36544517-e322-4556-8d2b-b373dabd400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Sheet</vt:lpstr>
      <vt:lpstr>Abb. Staged Crossing Form</vt:lpstr>
      <vt:lpstr>Overview</vt:lpstr>
      <vt:lpstr>Data Collection (Stopwatch)</vt:lpstr>
      <vt:lpstr>Data Collection (Radar)</vt:lpstr>
      <vt:lpstr>'Abb. Staged Crossing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Weisgerber, Briana</dc:creator>
  <cp:keywords/>
  <dc:description/>
  <cp:lastModifiedBy>Carolyn Chu</cp:lastModifiedBy>
  <cp:revision/>
  <cp:lastPrinted>2025-01-03T23:46:32Z</cp:lastPrinted>
  <dcterms:created xsi:type="dcterms:W3CDTF">2022-07-26T20:36:14Z</dcterms:created>
  <dcterms:modified xsi:type="dcterms:W3CDTF">2025-01-04T00:33:39Z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0x010100BDF72B21B2587545A40D039DFA377E85</vt:lpwstr>
  </property>
  <property fmtid="{D5CDD505-2E9C-101B-9397-08002B2CF9AE}" pid="3" name="MediaServiceImageTags">
    <vt:lpwstr/>
  </property>
</Properties>
</file>